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workbookProtection workbookPassword="F101" lockStructure="1"/>
  <bookViews>
    <workbookView xWindow="-15" yWindow="30" windowWidth="15330" windowHeight="4035" tabRatio="641"/>
  </bookViews>
  <sheets>
    <sheet name="申込書" sheetId="9" r:id="rId1"/>
    <sheet name="DB取込" sheetId="10" state="hidden" r:id="rId2"/>
  </sheets>
  <definedNames>
    <definedName name="_xlnm.Print_Area" localSheetId="0">申込書!$A$1:$I$82</definedName>
  </definedNames>
  <calcPr calcId="145621"/>
</workbook>
</file>

<file path=xl/calcChain.xml><?xml version="1.0" encoding="utf-8"?>
<calcChain xmlns="http://schemas.openxmlformats.org/spreadsheetml/2006/main">
  <c r="M10" i="9" l="1"/>
  <c r="M49" i="9"/>
  <c r="F50" i="9"/>
  <c r="M50" i="9" l="1"/>
  <c r="M42" i="9"/>
  <c r="M41" i="9"/>
  <c r="M40" i="9"/>
  <c r="M39" i="9"/>
  <c r="M37" i="9"/>
  <c r="M35" i="9"/>
  <c r="M34" i="9"/>
  <c r="K2" i="9" l="1"/>
  <c r="M32" i="9"/>
  <c r="C52" i="10" s="1"/>
  <c r="M18" i="9" l="1"/>
  <c r="C11" i="10" s="1"/>
  <c r="M19" i="9" l="1"/>
  <c r="C12" i="10" s="1"/>
  <c r="T27" i="9"/>
  <c r="R26" i="9"/>
  <c r="S27" i="9"/>
  <c r="S26" i="9"/>
  <c r="R27" i="9"/>
  <c r="M2" i="9"/>
  <c r="L2" i="9"/>
  <c r="M51" i="9"/>
  <c r="C36" i="10"/>
  <c r="M48" i="9"/>
  <c r="C32" i="10" s="1"/>
  <c r="M16" i="9"/>
  <c r="C9" i="10" s="1"/>
  <c r="M15" i="9"/>
  <c r="C8" i="10" s="1"/>
  <c r="M14" i="9"/>
  <c r="C7" i="10" s="1"/>
  <c r="M20" i="9"/>
  <c r="C6" i="10" s="1"/>
  <c r="M22" i="9"/>
  <c r="C5" i="10" s="1"/>
  <c r="C55" i="10"/>
  <c r="M47" i="9"/>
  <c r="C31" i="10" s="1"/>
  <c r="M21" i="9"/>
  <c r="C29" i="10" s="1"/>
  <c r="C28" i="10"/>
  <c r="C27" i="10"/>
  <c r="C26" i="10"/>
  <c r="C25" i="10"/>
  <c r="O72" i="9"/>
  <c r="C24" i="10"/>
  <c r="M36" i="9"/>
  <c r="C23" i="10" s="1"/>
  <c r="C22" i="10"/>
  <c r="C21" i="10"/>
  <c r="M31" i="9"/>
  <c r="O68" i="9" s="1"/>
  <c r="M30" i="9"/>
  <c r="C19" i="10" s="1"/>
  <c r="M29" i="9"/>
  <c r="O66" i="9" s="1"/>
  <c r="M28" i="9"/>
  <c r="C17" i="10" s="1"/>
  <c r="M27" i="9"/>
  <c r="C16" i="10" s="1"/>
  <c r="M26" i="9"/>
  <c r="C15" i="10" s="1"/>
  <c r="M17" i="9"/>
  <c r="C10" i="10" s="1"/>
  <c r="M13" i="9"/>
  <c r="M8" i="9"/>
  <c r="M6" i="9"/>
  <c r="M56" i="9"/>
  <c r="M76" i="9" s="1"/>
  <c r="M54" i="9"/>
  <c r="C59" i="10" s="1"/>
  <c r="M53" i="9"/>
  <c r="C58" i="10"/>
  <c r="M45" i="9"/>
  <c r="C3" i="10" s="1"/>
  <c r="T26" i="9"/>
  <c r="P73" i="9"/>
  <c r="P72" i="9"/>
  <c r="P71" i="9"/>
  <c r="P70" i="9"/>
  <c r="P69" i="9"/>
  <c r="P68" i="9"/>
  <c r="P67" i="9"/>
  <c r="P66" i="9"/>
  <c r="P65" i="9"/>
  <c r="P64" i="9"/>
  <c r="P63" i="9"/>
  <c r="P62" i="9"/>
  <c r="P61" i="9"/>
  <c r="O70" i="9"/>
  <c r="M24" i="9"/>
  <c r="C13" i="10" s="1"/>
  <c r="M25" i="9"/>
  <c r="M46" i="9"/>
  <c r="C4" i="10" s="1"/>
  <c r="C34" i="10"/>
  <c r="O69" i="9"/>
  <c r="O71" i="9"/>
  <c r="O67" i="9" l="1"/>
  <c r="O73" i="9"/>
  <c r="O62" i="9"/>
  <c r="O61" i="9"/>
  <c r="B2" i="9"/>
  <c r="F45" i="9"/>
  <c r="N49" i="9"/>
  <c r="F49" i="9" s="1"/>
  <c r="C18" i="10"/>
  <c r="C20" i="10"/>
  <c r="O65" i="9"/>
  <c r="M77" i="9"/>
  <c r="C56" i="10" s="1"/>
  <c r="C54" i="10"/>
  <c r="C7" i="9"/>
  <c r="M11" i="9"/>
  <c r="M81" i="9" s="1"/>
  <c r="M57" i="9"/>
  <c r="M62" i="9" s="1"/>
  <c r="C39" i="10" s="1"/>
  <c r="C53" i="10"/>
  <c r="O64" i="9"/>
  <c r="N26" i="9"/>
  <c r="M78" i="9" s="1"/>
  <c r="C57" i="10" s="1"/>
  <c r="O63" i="9"/>
  <c r="C14" i="10"/>
  <c r="C2" i="10"/>
  <c r="C35" i="10"/>
  <c r="M5" i="9"/>
  <c r="M7" i="9" s="1"/>
  <c r="C37" i="10" l="1"/>
  <c r="M68" i="9"/>
  <c r="C45" i="10" s="1"/>
  <c r="M61" i="9"/>
  <c r="C38" i="10" s="1"/>
  <c r="M63" i="9"/>
  <c r="C40" i="10" s="1"/>
  <c r="M72" i="9"/>
  <c r="C49" i="10" s="1"/>
  <c r="M69" i="9"/>
  <c r="C46" i="10" s="1"/>
  <c r="M65" i="9"/>
  <c r="C42" i="10" s="1"/>
  <c r="M70" i="9"/>
  <c r="C47" i="10" s="1"/>
  <c r="M67" i="9"/>
  <c r="C44" i="10" s="1"/>
  <c r="M73" i="9"/>
  <c r="C50" i="10" s="1"/>
  <c r="M71" i="9"/>
  <c r="C48" i="10" s="1"/>
  <c r="M66" i="9"/>
  <c r="C43" i="10" s="1"/>
  <c r="M64" i="9"/>
  <c r="C41" i="10" s="1"/>
</calcChain>
</file>

<file path=xl/comments1.xml><?xml version="1.0" encoding="utf-8"?>
<comments xmlns="http://schemas.openxmlformats.org/spreadsheetml/2006/main">
  <authors>
    <author>JC0028</author>
  </authors>
  <commentList>
    <comment ref="K2" authorId="0">
      <text>
        <r>
          <rPr>
            <b/>
            <sz val="9"/>
            <color indexed="81"/>
            <rFont val="ＭＳ Ｐゴシック"/>
            <family val="3"/>
            <charset val="128"/>
          </rPr>
          <t>※SBA-Mo時は”1”、SBA-Ex時は”2”を選択することで、フォームが切り替わる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<sst xmlns="http://schemas.openxmlformats.org/spreadsheetml/2006/main" count="287" uniqueCount="230">
  <si>
    <t>姓</t>
    <rPh sb="0" eb="1">
      <t>セイ</t>
    </rPh>
    <phoneticPr fontId="2"/>
  </si>
  <si>
    <t>名</t>
    <rPh sb="0" eb="1">
      <t>メイ</t>
    </rPh>
    <phoneticPr fontId="2"/>
  </si>
  <si>
    <t>受験料</t>
    <rPh sb="0" eb="3">
      <t>ジュケンリョウ</t>
    </rPh>
    <phoneticPr fontId="2"/>
  </si>
  <si>
    <t>法人格</t>
    <rPh sb="0" eb="1">
      <t>ホウ</t>
    </rPh>
    <rPh sb="1" eb="3">
      <t>ジンカク</t>
    </rPh>
    <phoneticPr fontId="2"/>
  </si>
  <si>
    <t>電話番号</t>
    <rPh sb="0" eb="2">
      <t>デンワ</t>
    </rPh>
    <rPh sb="2" eb="4">
      <t>バンゴウ</t>
    </rPh>
    <phoneticPr fontId="2"/>
  </si>
  <si>
    <t>株式会社</t>
    <rPh sb="0" eb="2">
      <t>カブシキ</t>
    </rPh>
    <rPh sb="2" eb="4">
      <t>カイシャ</t>
    </rPh>
    <phoneticPr fontId="2"/>
  </si>
  <si>
    <t>事業所</t>
    <rPh sb="0" eb="3">
      <t>ジギョウショ</t>
    </rPh>
    <phoneticPr fontId="2"/>
  </si>
  <si>
    <t>部署</t>
    <rPh sb="0" eb="2">
      <t>ブショ</t>
    </rPh>
    <phoneticPr fontId="2"/>
  </si>
  <si>
    <t>役職</t>
    <rPh sb="0" eb="2">
      <t>ヤクショク</t>
    </rPh>
    <phoneticPr fontId="2"/>
  </si>
  <si>
    <t>東京</t>
    <rPh sb="0" eb="2">
      <t>トウキョウ</t>
    </rPh>
    <phoneticPr fontId="2"/>
  </si>
  <si>
    <t>大阪</t>
    <rPh sb="0" eb="2">
      <t>オオサカ</t>
    </rPh>
    <phoneticPr fontId="2"/>
  </si>
  <si>
    <t>有限会社</t>
    <rPh sb="0" eb="4">
      <t>ユウゲンガイシャ</t>
    </rPh>
    <phoneticPr fontId="2"/>
  </si>
  <si>
    <t>一般社団法人</t>
    <rPh sb="0" eb="2">
      <t>イッパン</t>
    </rPh>
    <rPh sb="2" eb="4">
      <t>シャダン</t>
    </rPh>
    <rPh sb="4" eb="6">
      <t>ホウジン</t>
    </rPh>
    <phoneticPr fontId="2"/>
  </si>
  <si>
    <t>学校法人</t>
    <rPh sb="0" eb="2">
      <t>ガッコウ</t>
    </rPh>
    <rPh sb="2" eb="4">
      <t>ホウジン</t>
    </rPh>
    <phoneticPr fontId="2"/>
  </si>
  <si>
    <t>国立大学法人</t>
    <rPh sb="0" eb="2">
      <t>コクリツ</t>
    </rPh>
    <rPh sb="2" eb="4">
      <t>ダイガク</t>
    </rPh>
    <rPh sb="4" eb="6">
      <t>ホウジン</t>
    </rPh>
    <phoneticPr fontId="2"/>
  </si>
  <si>
    <t>公立大学法人</t>
    <rPh sb="0" eb="2">
      <t>コウリツ</t>
    </rPh>
    <rPh sb="2" eb="4">
      <t>ダイガク</t>
    </rPh>
    <rPh sb="4" eb="6">
      <t>ホウジン</t>
    </rPh>
    <phoneticPr fontId="2"/>
  </si>
  <si>
    <t>上記にない場合は直接記入下さい。</t>
    <rPh sb="0" eb="2">
      <t>ジョウキ</t>
    </rPh>
    <rPh sb="5" eb="7">
      <t>バアイ</t>
    </rPh>
    <rPh sb="8" eb="10">
      <t>チョクセツ</t>
    </rPh>
    <rPh sb="10" eb="12">
      <t>キニュウ</t>
    </rPh>
    <rPh sb="12" eb="13">
      <t>クダ</t>
    </rPh>
    <phoneticPr fontId="2"/>
  </si>
  <si>
    <t>個人</t>
    <rPh sb="0" eb="2">
      <t>コジン</t>
    </rPh>
    <phoneticPr fontId="2"/>
  </si>
  <si>
    <t>※がついている項目は入力必須項目です。</t>
    <rPh sb="7" eb="9">
      <t>コウモク</t>
    </rPh>
    <rPh sb="10" eb="12">
      <t>ニュウリョク</t>
    </rPh>
    <rPh sb="12" eb="14">
      <t>ヒッス</t>
    </rPh>
    <rPh sb="14" eb="16">
      <t>コウモク</t>
    </rPh>
    <phoneticPr fontId="2"/>
  </si>
  <si>
    <t>公益社団法人</t>
    <rPh sb="0" eb="2">
      <t>コウエキ</t>
    </rPh>
    <rPh sb="2" eb="4">
      <t>シャダン</t>
    </rPh>
    <rPh sb="4" eb="6">
      <t>ホウジン</t>
    </rPh>
    <phoneticPr fontId="2"/>
  </si>
  <si>
    <t>会場</t>
    <rPh sb="0" eb="2">
      <t>カイジョウ</t>
    </rPh>
    <phoneticPr fontId="2"/>
  </si>
  <si>
    <t>受験区分</t>
    <rPh sb="0" eb="2">
      <t>ジュケン</t>
    </rPh>
    <rPh sb="2" eb="4">
      <t>クブン</t>
    </rPh>
    <phoneticPr fontId="2"/>
  </si>
  <si>
    <t>認証カード</t>
    <rPh sb="0" eb="2">
      <t>ニンショウ</t>
    </rPh>
    <phoneticPr fontId="2"/>
  </si>
  <si>
    <t>区分</t>
    <rPh sb="0" eb="2">
      <t>クブン</t>
    </rPh>
    <phoneticPr fontId="2"/>
  </si>
  <si>
    <t>不要</t>
    <rPh sb="0" eb="2">
      <t>フヨウ</t>
    </rPh>
    <phoneticPr fontId="2"/>
  </si>
  <si>
    <t>受験区分</t>
    <phoneticPr fontId="2"/>
  </si>
  <si>
    <t>※</t>
    <phoneticPr fontId="2"/>
  </si>
  <si>
    <t>会場</t>
    <phoneticPr fontId="2"/>
  </si>
  <si>
    <t>氏名(漢字)</t>
    <rPh sb="3" eb="5">
      <t>カンジ</t>
    </rPh>
    <phoneticPr fontId="2"/>
  </si>
  <si>
    <t>氏名(カナ)</t>
    <phoneticPr fontId="2"/>
  </si>
  <si>
    <t>※</t>
    <phoneticPr fontId="2"/>
  </si>
  <si>
    <t>氏名(英語)</t>
  </si>
  <si>
    <t>生年月日</t>
    <phoneticPr fontId="2"/>
  </si>
  <si>
    <t>法人格</t>
  </si>
  <si>
    <t>会社名(漢字)</t>
  </si>
  <si>
    <t>郵便番号</t>
  </si>
  <si>
    <t>住所1(番地まで)</t>
  </si>
  <si>
    <t>住所2(ビル名、部屋番号)</t>
  </si>
  <si>
    <t>電話番号</t>
  </si>
  <si>
    <t>メールアドレス</t>
  </si>
  <si>
    <t>備考</t>
  </si>
  <si>
    <t>住所2(ビル名、部屋番号)</t>
    <phoneticPr fontId="2"/>
  </si>
  <si>
    <t>メールアドレス</t>
    <phoneticPr fontId="2"/>
  </si>
  <si>
    <t>セイ</t>
    <phoneticPr fontId="2"/>
  </si>
  <si>
    <t>メイ</t>
    <phoneticPr fontId="2"/>
  </si>
  <si>
    <t>申込日</t>
  </si>
  <si>
    <t>認証番号</t>
    <rPh sb="0" eb="2">
      <t>ニンショウ</t>
    </rPh>
    <rPh sb="2" eb="4">
      <t>バンゴウ</t>
    </rPh>
    <phoneticPr fontId="2"/>
  </si>
  <si>
    <t>生年月日</t>
  </si>
  <si>
    <t>氏名(漢字)（姓）</t>
    <rPh sb="3" eb="5">
      <t>カンジ</t>
    </rPh>
    <rPh sb="7" eb="8">
      <t>セイ</t>
    </rPh>
    <phoneticPr fontId="2"/>
  </si>
  <si>
    <t>氏名(漢字)（名）</t>
    <rPh sb="7" eb="8">
      <t>メイ</t>
    </rPh>
    <phoneticPr fontId="2"/>
  </si>
  <si>
    <t>氏名(英字)（Family name）</t>
    <rPh sb="3" eb="4">
      <t>エイ</t>
    </rPh>
    <phoneticPr fontId="2"/>
  </si>
  <si>
    <t>氏名(英字)（Person name）</t>
    <rPh sb="3" eb="4">
      <t>エイ</t>
    </rPh>
    <phoneticPr fontId="2"/>
  </si>
  <si>
    <t>会社名（法人格位置）</t>
    <rPh sb="7" eb="9">
      <t>イチ</t>
    </rPh>
    <phoneticPr fontId="2"/>
  </si>
  <si>
    <t>会社名(漢字)</t>
    <rPh sb="4" eb="6">
      <t>カンジ</t>
    </rPh>
    <phoneticPr fontId="2"/>
  </si>
  <si>
    <t>会社名(英語)</t>
    <rPh sb="4" eb="6">
      <t>エイゴ</t>
    </rPh>
    <phoneticPr fontId="2"/>
  </si>
  <si>
    <t>事業所名</t>
    <rPh sb="0" eb="3">
      <t>ジギョウショ</t>
    </rPh>
    <rPh sb="3" eb="4">
      <t>メイ</t>
    </rPh>
    <phoneticPr fontId="2"/>
  </si>
  <si>
    <t>所属部署名</t>
    <rPh sb="0" eb="2">
      <t>ショゾク</t>
    </rPh>
    <rPh sb="2" eb="4">
      <t>ブショ</t>
    </rPh>
    <rPh sb="4" eb="5">
      <t>メイ</t>
    </rPh>
    <phoneticPr fontId="2"/>
  </si>
  <si>
    <t>役職名</t>
    <rPh sb="0" eb="3">
      <t>ヤクショクメイ</t>
    </rPh>
    <phoneticPr fontId="2"/>
  </si>
  <si>
    <t>振込名義</t>
    <rPh sb="0" eb="1">
      <t>フ</t>
    </rPh>
    <rPh sb="1" eb="2">
      <t>コ</t>
    </rPh>
    <rPh sb="2" eb="4">
      <t>メイギ</t>
    </rPh>
    <phoneticPr fontId="2"/>
  </si>
  <si>
    <t>送付先_氏名(漢字)（姓）</t>
    <rPh sb="7" eb="9">
      <t>カンジ</t>
    </rPh>
    <rPh sb="11" eb="12">
      <t>セイ</t>
    </rPh>
    <phoneticPr fontId="2"/>
  </si>
  <si>
    <t>送付先_氏名(漢字)（名）</t>
    <rPh sb="7" eb="9">
      <t>カンジ</t>
    </rPh>
    <rPh sb="11" eb="12">
      <t>メイ</t>
    </rPh>
    <phoneticPr fontId="2"/>
  </si>
  <si>
    <t>送付先会社名（法人格位置）</t>
    <rPh sb="10" eb="12">
      <t>イチ</t>
    </rPh>
    <phoneticPr fontId="2"/>
  </si>
  <si>
    <t>送付先_会社名</t>
  </si>
  <si>
    <t>送付先_事業所名</t>
    <rPh sb="4" eb="7">
      <t>ジギョウショ</t>
    </rPh>
    <rPh sb="7" eb="8">
      <t>メイ</t>
    </rPh>
    <phoneticPr fontId="2"/>
  </si>
  <si>
    <t>送付先_所属部署名</t>
    <rPh sb="4" eb="6">
      <t>ショゾク</t>
    </rPh>
    <rPh sb="8" eb="9">
      <t>メイ</t>
    </rPh>
    <phoneticPr fontId="2"/>
  </si>
  <si>
    <t>送付先_役職名</t>
    <rPh sb="6" eb="7">
      <t>メイ</t>
    </rPh>
    <phoneticPr fontId="2"/>
  </si>
  <si>
    <t>送付先_郵便番号</t>
  </si>
  <si>
    <t>送付先_住所１</t>
    <rPh sb="4" eb="6">
      <t>ジュウショ</t>
    </rPh>
    <phoneticPr fontId="2"/>
  </si>
  <si>
    <t>送付先_住所２</t>
    <rPh sb="4" eb="6">
      <t>ジュウショ</t>
    </rPh>
    <phoneticPr fontId="2"/>
  </si>
  <si>
    <t>送付先_電話番号</t>
  </si>
  <si>
    <t>送付先_メールアドレス</t>
  </si>
  <si>
    <t>必須入力(受験)</t>
    <rPh sb="0" eb="2">
      <t>ヒッス</t>
    </rPh>
    <rPh sb="2" eb="4">
      <t>ニュウリョク</t>
    </rPh>
    <rPh sb="5" eb="7">
      <t>ジュケン</t>
    </rPh>
    <phoneticPr fontId="2"/>
  </si>
  <si>
    <t>必須入力(個人)</t>
    <rPh sb="0" eb="2">
      <t>ヒッス</t>
    </rPh>
    <rPh sb="2" eb="4">
      <t>ニュウリョク</t>
    </rPh>
    <rPh sb="5" eb="7">
      <t>コジン</t>
    </rPh>
    <phoneticPr fontId="2"/>
  </si>
  <si>
    <t>日付</t>
    <rPh sb="0" eb="2">
      <t>ヒヅケ</t>
    </rPh>
    <phoneticPr fontId="2"/>
  </si>
  <si>
    <t>内容</t>
    <rPh sb="0" eb="2">
      <t>ナイヨウ</t>
    </rPh>
    <phoneticPr fontId="2"/>
  </si>
  <si>
    <t>※</t>
    <phoneticPr fontId="2"/>
  </si>
  <si>
    <t>※</t>
    <phoneticPr fontId="2"/>
  </si>
  <si>
    <t>受験料</t>
    <rPh sb="0" eb="3">
      <t>ジュケンリョウ</t>
    </rPh>
    <phoneticPr fontId="2"/>
  </si>
  <si>
    <t>カード</t>
    <phoneticPr fontId="2"/>
  </si>
  <si>
    <t>受験料　（自動で入力されます）</t>
    <rPh sb="5" eb="7">
      <t>ジドウ</t>
    </rPh>
    <rPh sb="8" eb="10">
      <t>ニュウリョク</t>
    </rPh>
    <phoneticPr fontId="2"/>
  </si>
  <si>
    <t>要　（別途発行費用が必要）</t>
    <rPh sb="0" eb="1">
      <t>ヨウ</t>
    </rPh>
    <rPh sb="3" eb="5">
      <t>ベット</t>
    </rPh>
    <rPh sb="5" eb="7">
      <t>ハッコウ</t>
    </rPh>
    <rPh sb="7" eb="9">
      <t>ヒヨウ</t>
    </rPh>
    <rPh sb="10" eb="12">
      <t>ヒツヨウ</t>
    </rPh>
    <phoneticPr fontId="2"/>
  </si>
  <si>
    <t>会社</t>
    <rPh sb="0" eb="2">
      <t>カイシャ</t>
    </rPh>
    <phoneticPr fontId="2"/>
  </si>
  <si>
    <t>法人格</t>
    <rPh sb="0" eb="2">
      <t>ホウジン</t>
    </rPh>
    <rPh sb="2" eb="3">
      <t>カク</t>
    </rPh>
    <phoneticPr fontId="2"/>
  </si>
  <si>
    <t>送付先郵便番号</t>
  </si>
  <si>
    <t>送付先住所１</t>
    <rPh sb="3" eb="5">
      <t>ジュウショ</t>
    </rPh>
    <phoneticPr fontId="2"/>
  </si>
  <si>
    <t>送付先住所２</t>
    <rPh sb="3" eb="5">
      <t>ジュウショ</t>
    </rPh>
    <phoneticPr fontId="2"/>
  </si>
  <si>
    <t>送付先電話番号</t>
  </si>
  <si>
    <t>送付先メールアドレス</t>
  </si>
  <si>
    <t>認証カード</t>
    <phoneticPr fontId="2"/>
  </si>
  <si>
    <t>Family name</t>
    <phoneticPr fontId="2"/>
  </si>
  <si>
    <t>First name</t>
    <phoneticPr fontId="2"/>
  </si>
  <si>
    <t>受験区分</t>
    <rPh sb="0" eb="2">
      <t>ジュケン</t>
    </rPh>
    <rPh sb="2" eb="4">
      <t>クブン</t>
    </rPh>
    <phoneticPr fontId="2"/>
  </si>
  <si>
    <t>会社名(カナ)</t>
    <phoneticPr fontId="2"/>
  </si>
  <si>
    <t>会社名(英語)</t>
    <phoneticPr fontId="2"/>
  </si>
  <si>
    <t>必須入力total</t>
    <rPh sb="0" eb="2">
      <t>ヒッス</t>
    </rPh>
    <rPh sb="2" eb="4">
      <t>ニュウリョク</t>
    </rPh>
    <phoneticPr fontId="2"/>
  </si>
  <si>
    <t>必須入力　送付先情報</t>
    <rPh sb="0" eb="2">
      <t>ヒッス</t>
    </rPh>
    <rPh sb="2" eb="4">
      <t>ニュウリョク</t>
    </rPh>
    <rPh sb="5" eb="7">
      <t>ソウフ</t>
    </rPh>
    <rPh sb="7" eb="8">
      <t>サキ</t>
    </rPh>
    <rPh sb="8" eb="10">
      <t>ジョウホウ</t>
    </rPh>
    <phoneticPr fontId="2"/>
  </si>
  <si>
    <t>R1：SBA-Mo試験のみ</t>
    <rPh sb="9" eb="11">
      <t>シケン</t>
    </rPh>
    <phoneticPr fontId="2"/>
  </si>
  <si>
    <t>R2：講習会＋SBA-Mo試験</t>
    <rPh sb="3" eb="6">
      <t>コウシュウカイ</t>
    </rPh>
    <rPh sb="13" eb="15">
      <t>シケン</t>
    </rPh>
    <phoneticPr fontId="2"/>
  </si>
  <si>
    <t>予約番号</t>
    <rPh sb="0" eb="2">
      <t>ヨヤク</t>
    </rPh>
    <rPh sb="2" eb="4">
      <t>バンゴウ</t>
    </rPh>
    <phoneticPr fontId="2"/>
  </si>
  <si>
    <t>※</t>
    <phoneticPr fontId="2"/>
  </si>
  <si>
    <t>資格区分</t>
    <rPh sb="0" eb="2">
      <t>シカク</t>
    </rPh>
    <rPh sb="2" eb="4">
      <t>クブン</t>
    </rPh>
    <phoneticPr fontId="2"/>
  </si>
  <si>
    <t>2．受験者情報</t>
    <rPh sb="2" eb="5">
      <t>ジュケンシャ</t>
    </rPh>
    <rPh sb="5" eb="7">
      <t>ジョウホウ</t>
    </rPh>
    <phoneticPr fontId="2"/>
  </si>
  <si>
    <t>・メール件名は、下記枠内に表示されるものとしてください。</t>
    <phoneticPr fontId="2"/>
  </si>
  <si>
    <t>会社情報</t>
    <rPh sb="0" eb="2">
      <t>カイシャ</t>
    </rPh>
    <rPh sb="2" eb="4">
      <t>ジョウホウ</t>
    </rPh>
    <phoneticPr fontId="2"/>
  </si>
  <si>
    <t>法人格位置</t>
    <rPh sb="3" eb="5">
      <t>イチ</t>
    </rPh>
    <phoneticPr fontId="2"/>
  </si>
  <si>
    <t>会社住所</t>
    <rPh sb="0" eb="2">
      <t>カイシャ</t>
    </rPh>
    <rPh sb="2" eb="4">
      <t>ジュウショ</t>
    </rPh>
    <phoneticPr fontId="2"/>
  </si>
  <si>
    <t>郵便番号</t>
    <phoneticPr fontId="2"/>
  </si>
  <si>
    <t>自宅住所</t>
    <rPh sb="0" eb="2">
      <t>ジタク</t>
    </rPh>
    <rPh sb="2" eb="4">
      <t>ジュウショ</t>
    </rPh>
    <phoneticPr fontId="2"/>
  </si>
  <si>
    <t>受験票の送付先</t>
    <phoneticPr fontId="2"/>
  </si>
  <si>
    <t>試験結果通知書の送付先</t>
    <rPh sb="0" eb="2">
      <t>シケン</t>
    </rPh>
    <rPh sb="2" eb="4">
      <t>ケッカ</t>
    </rPh>
    <rPh sb="4" eb="7">
      <t>ツウチショ</t>
    </rPh>
    <phoneticPr fontId="2"/>
  </si>
  <si>
    <t>請求書の発行要否</t>
    <rPh sb="4" eb="6">
      <t>ハッコウ</t>
    </rPh>
    <rPh sb="6" eb="7">
      <t>ヨウ</t>
    </rPh>
    <rPh sb="7" eb="8">
      <t>ヒ</t>
    </rPh>
    <phoneticPr fontId="2"/>
  </si>
  <si>
    <t>請求書の送付先</t>
    <rPh sb="0" eb="3">
      <t>セイキュウショ</t>
    </rPh>
    <phoneticPr fontId="2"/>
  </si>
  <si>
    <t>領収書の発行要否</t>
    <rPh sb="0" eb="3">
      <t>リョウシュウショ</t>
    </rPh>
    <rPh sb="4" eb="6">
      <t>ハッコウ</t>
    </rPh>
    <rPh sb="6" eb="7">
      <t>ヨウ</t>
    </rPh>
    <rPh sb="7" eb="8">
      <t>ヒ</t>
    </rPh>
    <phoneticPr fontId="2"/>
  </si>
  <si>
    <t>領収書の送付先</t>
    <rPh sb="0" eb="3">
      <t>リョウシュウショ</t>
    </rPh>
    <rPh sb="4" eb="6">
      <t>ソウフ</t>
    </rPh>
    <rPh sb="6" eb="7">
      <t>サキ</t>
    </rPh>
    <phoneticPr fontId="2"/>
  </si>
  <si>
    <t>領収書の宛名</t>
    <rPh sb="0" eb="3">
      <t>リョウシュウショ</t>
    </rPh>
    <rPh sb="4" eb="6">
      <t>アテナ</t>
    </rPh>
    <phoneticPr fontId="2"/>
  </si>
  <si>
    <t xml:space="preserve">・領収書はご入金を確認後、通常7～10日で発送いたします。
</t>
    <rPh sb="1" eb="3">
      <t>リョウシュウ</t>
    </rPh>
    <rPh sb="6" eb="8">
      <t>ニュウキン</t>
    </rPh>
    <rPh sb="9" eb="12">
      <t>カクニンゴ</t>
    </rPh>
    <phoneticPr fontId="2"/>
  </si>
  <si>
    <t>姓（漢字）</t>
    <rPh sb="0" eb="1">
      <t>セイ</t>
    </rPh>
    <rPh sb="2" eb="4">
      <t>カンジ</t>
    </rPh>
    <phoneticPr fontId="2"/>
  </si>
  <si>
    <t>名（漢字）</t>
    <rPh sb="0" eb="1">
      <t>メイ</t>
    </rPh>
    <rPh sb="2" eb="4">
      <t>カンジ</t>
    </rPh>
    <phoneticPr fontId="2"/>
  </si>
  <si>
    <t>セイ（カナ）</t>
    <phoneticPr fontId="2"/>
  </si>
  <si>
    <t>メイ（カナ）</t>
    <phoneticPr fontId="2"/>
  </si>
  <si>
    <t>Family Name</t>
    <phoneticPr fontId="2"/>
  </si>
  <si>
    <t>First Name</t>
    <phoneticPr fontId="2"/>
  </si>
  <si>
    <t>生年月日</t>
    <rPh sb="0" eb="2">
      <t>セイネン</t>
    </rPh>
    <rPh sb="2" eb="4">
      <t>ガッピ</t>
    </rPh>
    <phoneticPr fontId="2"/>
  </si>
  <si>
    <t>メールアドレス</t>
    <phoneticPr fontId="2"/>
  </si>
  <si>
    <t>法人各前後</t>
    <rPh sb="0" eb="2">
      <t>ホウジン</t>
    </rPh>
    <rPh sb="2" eb="3">
      <t>カク</t>
    </rPh>
    <rPh sb="3" eb="5">
      <t>ゼンゴ</t>
    </rPh>
    <phoneticPr fontId="2"/>
  </si>
  <si>
    <t>会社名(カナ)</t>
  </si>
  <si>
    <t>会社名(英語)</t>
  </si>
  <si>
    <t>会社郵便番号</t>
    <rPh sb="0" eb="2">
      <t>カイシャ</t>
    </rPh>
    <phoneticPr fontId="2"/>
  </si>
  <si>
    <r>
      <rPr>
        <sz val="10"/>
        <rFont val="ＭＳ ゴシック"/>
        <family val="3"/>
        <charset val="128"/>
      </rPr>
      <t>会社住所1</t>
    </r>
    <rPh sb="0" eb="2">
      <t>カイシャ</t>
    </rPh>
    <rPh sb="2" eb="4">
      <t>ジュウショ</t>
    </rPh>
    <phoneticPr fontId="2"/>
  </si>
  <si>
    <r>
      <rPr>
        <sz val="10"/>
        <rFont val="ＭＳ ゴシック"/>
        <family val="3"/>
        <charset val="128"/>
      </rPr>
      <t>会社住所2</t>
    </r>
    <rPh sb="2" eb="4">
      <t>ジュウショ</t>
    </rPh>
    <phoneticPr fontId="2"/>
  </si>
  <si>
    <t>会社電話番号</t>
  </si>
  <si>
    <t>自宅郵便番号</t>
    <rPh sb="0" eb="2">
      <t>ジタク</t>
    </rPh>
    <phoneticPr fontId="2"/>
  </si>
  <si>
    <t>自宅住所1</t>
    <rPh sb="2" eb="4">
      <t>ジュウショ</t>
    </rPh>
    <phoneticPr fontId="2"/>
  </si>
  <si>
    <t>自宅住所2</t>
    <rPh sb="2" eb="4">
      <t>ジュウショ</t>
    </rPh>
    <phoneticPr fontId="2"/>
  </si>
  <si>
    <t>自宅電話番号</t>
  </si>
  <si>
    <t>書類郵送先区分</t>
  </si>
  <si>
    <t>結果郵送先区分</t>
  </si>
  <si>
    <t>請求書要否</t>
    <rPh sb="0" eb="3">
      <t>セイキュウショ</t>
    </rPh>
    <rPh sb="3" eb="4">
      <t>ヨウ</t>
    </rPh>
    <rPh sb="4" eb="5">
      <t>ヒ</t>
    </rPh>
    <phoneticPr fontId="2"/>
  </si>
  <si>
    <t>請求書送付先</t>
    <rPh sb="0" eb="3">
      <t>セイキュウショ</t>
    </rPh>
    <rPh sb="3" eb="5">
      <t>ソウフ</t>
    </rPh>
    <rPh sb="5" eb="6">
      <t>サキ</t>
    </rPh>
    <phoneticPr fontId="2"/>
  </si>
  <si>
    <t>費用負担区分</t>
    <rPh sb="0" eb="2">
      <t>ヒヨウ</t>
    </rPh>
    <rPh sb="2" eb="4">
      <t>フタン</t>
    </rPh>
    <rPh sb="4" eb="6">
      <t>クブン</t>
    </rPh>
    <phoneticPr fontId="2"/>
  </si>
  <si>
    <t>No</t>
    <phoneticPr fontId="2"/>
  </si>
  <si>
    <t>氏名漢字（姓）</t>
    <rPh sb="2" eb="4">
      <t>カンジ</t>
    </rPh>
    <rPh sb="5" eb="6">
      <t>セイ</t>
    </rPh>
    <phoneticPr fontId="2"/>
  </si>
  <si>
    <t>氏名漢字（名）</t>
    <rPh sb="2" eb="4">
      <t>カンジ</t>
    </rPh>
    <rPh sb="5" eb="6">
      <t>メイ</t>
    </rPh>
    <phoneticPr fontId="2"/>
  </si>
  <si>
    <t>会社名（法人名）</t>
    <phoneticPr fontId="2"/>
  </si>
  <si>
    <t>部署</t>
    <phoneticPr fontId="2"/>
  </si>
  <si>
    <t>役職</t>
    <phoneticPr fontId="2"/>
  </si>
  <si>
    <t>＜その他の請求書送付先＞</t>
    <rPh sb="3" eb="4">
      <t>タ</t>
    </rPh>
    <rPh sb="5" eb="8">
      <t>セイキュウショ</t>
    </rPh>
    <rPh sb="8" eb="10">
      <t>ソウフ</t>
    </rPh>
    <rPh sb="10" eb="11">
      <t>サキ</t>
    </rPh>
    <phoneticPr fontId="2"/>
  </si>
  <si>
    <t>請求書送付先選択テーブル</t>
    <rPh sb="0" eb="3">
      <t>セイキュウショ</t>
    </rPh>
    <rPh sb="3" eb="5">
      <t>ソウフ</t>
    </rPh>
    <rPh sb="5" eb="6">
      <t>サキ</t>
    </rPh>
    <rPh sb="6" eb="8">
      <t>センタク</t>
    </rPh>
    <phoneticPr fontId="2"/>
  </si>
  <si>
    <t>その他</t>
    <rPh sb="2" eb="3">
      <t>タ</t>
    </rPh>
    <phoneticPr fontId="2"/>
  </si>
  <si>
    <t>R1</t>
    <phoneticPr fontId="2"/>
  </si>
  <si>
    <t>受験料</t>
    <rPh sb="0" eb="3">
      <t>ジュケンリョウ</t>
    </rPh>
    <phoneticPr fontId="2"/>
  </si>
  <si>
    <t>消費税</t>
    <rPh sb="0" eb="3">
      <t>ショウヒゼイ</t>
    </rPh>
    <phoneticPr fontId="2"/>
  </si>
  <si>
    <t>申込種別</t>
    <phoneticPr fontId="2"/>
  </si>
  <si>
    <t>受験区分</t>
    <rPh sb="2" eb="4">
      <t>クブン</t>
    </rPh>
    <phoneticPr fontId="2"/>
  </si>
  <si>
    <t>要</t>
    <rPh sb="0" eb="1">
      <t>ヨウ</t>
    </rPh>
    <phoneticPr fontId="2"/>
  </si>
  <si>
    <t>R2</t>
    <phoneticPr fontId="2"/>
  </si>
  <si>
    <t>送付先の選択</t>
    <rPh sb="0" eb="2">
      <t>ソウフ</t>
    </rPh>
    <rPh sb="2" eb="3">
      <t>サキ</t>
    </rPh>
    <rPh sb="4" eb="6">
      <t>センタク</t>
    </rPh>
    <phoneticPr fontId="2"/>
  </si>
  <si>
    <t>発行要否の選択</t>
    <rPh sb="0" eb="2">
      <t>ハッコウ</t>
    </rPh>
    <rPh sb="2" eb="3">
      <t>ヨウ</t>
    </rPh>
    <rPh sb="3" eb="4">
      <t>ヒ</t>
    </rPh>
    <rPh sb="5" eb="7">
      <t>センタク</t>
    </rPh>
    <phoneticPr fontId="2"/>
  </si>
  <si>
    <t>費用負担</t>
    <rPh sb="0" eb="2">
      <t>ヒヨウ</t>
    </rPh>
    <rPh sb="2" eb="4">
      <t>フタン</t>
    </rPh>
    <phoneticPr fontId="2"/>
  </si>
  <si>
    <t>*「会社」に固定</t>
    <rPh sb="2" eb="4">
      <t>カイシャ</t>
    </rPh>
    <rPh sb="6" eb="8">
      <t>コテイ</t>
    </rPh>
    <phoneticPr fontId="2"/>
  </si>
  <si>
    <t>№</t>
    <phoneticPr fontId="2"/>
  </si>
  <si>
    <t>JC</t>
    <phoneticPr fontId="2"/>
  </si>
  <si>
    <t>氏名(カナ)（セイ）</t>
    <phoneticPr fontId="2"/>
  </si>
  <si>
    <t>氏名(カナ)（メイ）</t>
    <phoneticPr fontId="2"/>
  </si>
  <si>
    <t>会社名(カナ)</t>
    <phoneticPr fontId="2"/>
  </si>
  <si>
    <r>
      <rPr>
        <sz val="10"/>
        <color rgb="FFFF0000"/>
        <rFont val="ＭＳ ゴシック"/>
        <family val="3"/>
        <charset val="128"/>
      </rPr>
      <t>会社</t>
    </r>
    <r>
      <rPr>
        <sz val="10"/>
        <rFont val="ＭＳ ゴシック"/>
        <family val="3"/>
        <charset val="128"/>
      </rPr>
      <t>郵便番号</t>
    </r>
    <rPh sb="0" eb="2">
      <t>カイシャ</t>
    </rPh>
    <phoneticPr fontId="2"/>
  </si>
  <si>
    <r>
      <rPr>
        <sz val="10"/>
        <color rgb="FFFF0000"/>
        <rFont val="ＭＳ ゴシック"/>
        <family val="3"/>
        <charset val="128"/>
      </rPr>
      <t>会社</t>
    </r>
    <r>
      <rPr>
        <sz val="10"/>
        <rFont val="ＭＳ ゴシック"/>
        <family val="3"/>
        <charset val="128"/>
      </rPr>
      <t>住所1</t>
    </r>
    <rPh sb="0" eb="2">
      <t>カイシャ</t>
    </rPh>
    <rPh sb="2" eb="4">
      <t>ジュウショ</t>
    </rPh>
    <phoneticPr fontId="2"/>
  </si>
  <si>
    <r>
      <rPr>
        <sz val="10"/>
        <color rgb="FFFF0000"/>
        <rFont val="ＭＳ ゴシック"/>
        <family val="3"/>
        <charset val="128"/>
      </rPr>
      <t>会社</t>
    </r>
    <r>
      <rPr>
        <sz val="10"/>
        <rFont val="ＭＳ ゴシック"/>
        <family val="3"/>
        <charset val="128"/>
      </rPr>
      <t>住所2</t>
    </r>
    <rPh sb="2" eb="4">
      <t>ジュウショ</t>
    </rPh>
    <phoneticPr fontId="2"/>
  </si>
  <si>
    <r>
      <rPr>
        <sz val="10"/>
        <color rgb="FFFF0000"/>
        <rFont val="ＭＳ ゴシック"/>
        <family val="3"/>
        <charset val="128"/>
      </rPr>
      <t>会社</t>
    </r>
    <r>
      <rPr>
        <sz val="10"/>
        <rFont val="ＭＳ ゴシック"/>
        <family val="3"/>
        <charset val="128"/>
      </rPr>
      <t>電話番号</t>
    </r>
    <phoneticPr fontId="2"/>
  </si>
  <si>
    <t>自宅電話番号</t>
    <phoneticPr fontId="2"/>
  </si>
  <si>
    <r>
      <t>最終学歴</t>
    </r>
    <r>
      <rPr>
        <sz val="10"/>
        <color rgb="FFFF0000"/>
        <rFont val="ＭＳ ゴシック"/>
        <family val="3"/>
        <charset val="128"/>
      </rPr>
      <t>(空白)</t>
    </r>
    <rPh sb="0" eb="2">
      <t>サイシュウ</t>
    </rPh>
    <rPh sb="2" eb="4">
      <t>ガクレキ</t>
    </rPh>
    <phoneticPr fontId="2"/>
  </si>
  <si>
    <t>認証カード</t>
    <phoneticPr fontId="2"/>
  </si>
  <si>
    <t>顔写真</t>
    <phoneticPr fontId="2"/>
  </si>
  <si>
    <t>振込予定日</t>
    <phoneticPr fontId="2"/>
  </si>
  <si>
    <t>送付先_法人格</t>
    <phoneticPr fontId="2"/>
  </si>
  <si>
    <t>送信者メールアドレス(空白)</t>
    <rPh sb="0" eb="3">
      <t>ソウシンシャ</t>
    </rPh>
    <rPh sb="11" eb="13">
      <t>クウハク</t>
    </rPh>
    <phoneticPr fontId="2"/>
  </si>
  <si>
    <t>請求書要否</t>
    <rPh sb="0" eb="2">
      <t>セイキュウ</t>
    </rPh>
    <rPh sb="2" eb="3">
      <t>ショ</t>
    </rPh>
    <rPh sb="3" eb="5">
      <t>ヨウヒ</t>
    </rPh>
    <phoneticPr fontId="2"/>
  </si>
  <si>
    <t>領収書要否</t>
    <rPh sb="0" eb="3">
      <t>リョウシュウショ</t>
    </rPh>
    <rPh sb="3" eb="5">
      <t>ヨウヒ</t>
    </rPh>
    <phoneticPr fontId="2"/>
  </si>
  <si>
    <t>領収書郵送先区分</t>
    <phoneticPr fontId="2"/>
  </si>
  <si>
    <t>領収書の宛先</t>
    <phoneticPr fontId="2"/>
  </si>
  <si>
    <t>書類郵送先区分</t>
    <phoneticPr fontId="2"/>
  </si>
  <si>
    <t>結果郵送先区分</t>
    <phoneticPr fontId="2"/>
  </si>
  <si>
    <t>※</t>
    <phoneticPr fontId="2"/>
  </si>
  <si>
    <t>受験料　振込名義</t>
  </si>
  <si>
    <t>領収書発行</t>
    <rPh sb="0" eb="3">
      <t>リョウシュウショ</t>
    </rPh>
    <rPh sb="3" eb="5">
      <t>ハッコウ</t>
    </rPh>
    <phoneticPr fontId="2"/>
  </si>
  <si>
    <t>バージョン情報</t>
    <rPh sb="5" eb="7">
      <t>ジョウホウ</t>
    </rPh>
    <phoneticPr fontId="2"/>
  </si>
  <si>
    <t>Ver</t>
    <phoneticPr fontId="2"/>
  </si>
  <si>
    <t>機械運用安全分野</t>
    <rPh sb="0" eb="2">
      <t>キカイ</t>
    </rPh>
    <rPh sb="2" eb="4">
      <t>ウンヨウ</t>
    </rPh>
    <rPh sb="4" eb="6">
      <t>アンゼン</t>
    </rPh>
    <rPh sb="6" eb="8">
      <t>ブンヤ</t>
    </rPh>
    <phoneticPr fontId="2"/>
  </si>
  <si>
    <t>SBA-Mo</t>
    <phoneticPr fontId="2"/>
  </si>
  <si>
    <t>防爆電気機器安全分野</t>
    <rPh sb="0" eb="2">
      <t>ボウバク</t>
    </rPh>
    <rPh sb="2" eb="4">
      <t>デンキ</t>
    </rPh>
    <rPh sb="4" eb="6">
      <t>キキ</t>
    </rPh>
    <rPh sb="6" eb="8">
      <t>アンゼン</t>
    </rPh>
    <rPh sb="8" eb="10">
      <t>ブンヤ</t>
    </rPh>
    <phoneticPr fontId="2"/>
  </si>
  <si>
    <t>SBA-Ex</t>
    <phoneticPr fontId="2"/>
  </si>
  <si>
    <t>ER1：SBA-Ex試験のみ</t>
    <rPh sb="10" eb="12">
      <t>シケン</t>
    </rPh>
    <phoneticPr fontId="2"/>
  </si>
  <si>
    <t>ER2：講習会＋SBA-Ex試験</t>
    <rPh sb="4" eb="7">
      <t>コウシュウカイ</t>
    </rPh>
    <rPh sb="14" eb="16">
      <t>シケン</t>
    </rPh>
    <phoneticPr fontId="2"/>
  </si>
  <si>
    <t>ER1</t>
    <phoneticPr fontId="2"/>
  </si>
  <si>
    <t>ER2</t>
    <phoneticPr fontId="2"/>
  </si>
  <si>
    <t>法人格選択用の表</t>
    <rPh sb="3" eb="6">
      <t>センタクヨウ</t>
    </rPh>
    <rPh sb="7" eb="8">
      <t>ヒョウ</t>
    </rPh>
    <phoneticPr fontId="2"/>
  </si>
  <si>
    <t>※</t>
    <phoneticPr fontId="2"/>
  </si>
  <si>
    <t>3．申込情報</t>
    <rPh sb="2" eb="4">
      <t>モウシコミ</t>
    </rPh>
    <rPh sb="4" eb="6">
      <t>ジョウホウ</t>
    </rPh>
    <phoneticPr fontId="2"/>
  </si>
  <si>
    <t>「受験申込書（個人）」を使用して申込する際は、事前に予約番号を取得してください。
予約番号の記載がない申込書は受付できません。</t>
    <rPh sb="7" eb="9">
      <t>コジン</t>
    </rPh>
    <rPh sb="41" eb="43">
      <t>ヨヤク</t>
    </rPh>
    <rPh sb="43" eb="45">
      <t>バンゴウ</t>
    </rPh>
    <rPh sb="46" eb="48">
      <t>キサイ</t>
    </rPh>
    <rPh sb="51" eb="53">
      <t>モウシコミ</t>
    </rPh>
    <rPh sb="53" eb="54">
      <t>ショ</t>
    </rPh>
    <rPh sb="55" eb="57">
      <t>ウケツケ</t>
    </rPh>
    <phoneticPr fontId="2"/>
  </si>
  <si>
    <t>V2.00</t>
    <phoneticPr fontId="2"/>
  </si>
  <si>
    <t>・請求書の送付先で「その他」を選択した場合は、下記＜その他の請求書送付先＞にご記入ください。</t>
    <rPh sb="1" eb="4">
      <t>セイキュウショ</t>
    </rPh>
    <rPh sb="5" eb="7">
      <t>ソウフ</t>
    </rPh>
    <rPh sb="7" eb="8">
      <t>サキ</t>
    </rPh>
    <rPh sb="12" eb="13">
      <t>タ</t>
    </rPh>
    <rPh sb="15" eb="17">
      <t>センタク</t>
    </rPh>
    <rPh sb="28" eb="29">
      <t>タ</t>
    </rPh>
    <rPh sb="33" eb="35">
      <t>ソウフ</t>
    </rPh>
    <rPh sb="39" eb="41">
      <t>キニュウ</t>
    </rPh>
    <phoneticPr fontId="2"/>
  </si>
  <si>
    <t>新規作成：
2019年春期試験対応用に暫定版としてリリース（「事前予約運用無し」で実施のため）
4行名を非表示　、9行目：予約番号→資格区分に変更</t>
    <rPh sb="0" eb="2">
      <t>シンキ</t>
    </rPh>
    <rPh sb="2" eb="4">
      <t>サクセイ</t>
    </rPh>
    <rPh sb="10" eb="11">
      <t>ネン</t>
    </rPh>
    <rPh sb="11" eb="13">
      <t>シュンキ</t>
    </rPh>
    <rPh sb="13" eb="15">
      <t>シケン</t>
    </rPh>
    <rPh sb="15" eb="17">
      <t>タイオウ</t>
    </rPh>
    <rPh sb="17" eb="18">
      <t>ヨウ</t>
    </rPh>
    <rPh sb="19" eb="21">
      <t>ザンテイ</t>
    </rPh>
    <rPh sb="21" eb="22">
      <t>バン</t>
    </rPh>
    <rPh sb="31" eb="33">
      <t>ジゼン</t>
    </rPh>
    <rPh sb="33" eb="35">
      <t>ヨヤク</t>
    </rPh>
    <rPh sb="35" eb="37">
      <t>ウンヨウ</t>
    </rPh>
    <rPh sb="37" eb="38">
      <t>ナ</t>
    </rPh>
    <rPh sb="41" eb="43">
      <t>ジッシ</t>
    </rPh>
    <rPh sb="49" eb="50">
      <t>ギョウ</t>
    </rPh>
    <rPh sb="50" eb="51">
      <t>メイ</t>
    </rPh>
    <rPh sb="52" eb="55">
      <t>ヒヒョウジ</t>
    </rPh>
    <rPh sb="58" eb="60">
      <t>ギョウメ</t>
    </rPh>
    <rPh sb="61" eb="63">
      <t>ヨヤク</t>
    </rPh>
    <rPh sb="63" eb="65">
      <t>バンゴウ</t>
    </rPh>
    <rPh sb="66" eb="68">
      <t>シカク</t>
    </rPh>
    <rPh sb="68" eb="70">
      <t>クブン</t>
    </rPh>
    <rPh sb="71" eb="73">
      <t>ヘンコウ</t>
    </rPh>
    <phoneticPr fontId="2"/>
  </si>
  <si>
    <t>認証番号（他のSBA,SA資格をお持ちの方）</t>
    <rPh sb="0" eb="2">
      <t>ニンショウ</t>
    </rPh>
    <rPh sb="2" eb="4">
      <t>バンゴウ</t>
    </rPh>
    <rPh sb="5" eb="6">
      <t>タ</t>
    </rPh>
    <rPh sb="13" eb="15">
      <t>シカク</t>
    </rPh>
    <rPh sb="17" eb="18">
      <t>モ</t>
    </rPh>
    <rPh sb="20" eb="21">
      <t>カタ</t>
    </rPh>
    <phoneticPr fontId="2"/>
  </si>
  <si>
    <r>
      <t>領収書（受験料）の発行要否を選択してください。</t>
    </r>
    <r>
      <rPr>
        <sz val="11"/>
        <color rgb="FFFF0000"/>
        <rFont val="メイリオ"/>
        <family val="3"/>
        <charset val="128"/>
      </rPr>
      <t>※請求書発行をご希望の場合は領収書は発行いたしません。</t>
    </r>
    <rPh sb="0" eb="3">
      <t>リョウシュウショ</t>
    </rPh>
    <rPh sb="4" eb="7">
      <t>ジュケンリョウ</t>
    </rPh>
    <rPh sb="9" eb="11">
      <t>ハッコウ</t>
    </rPh>
    <rPh sb="11" eb="12">
      <t>ヨウ</t>
    </rPh>
    <rPh sb="12" eb="13">
      <t>ヒ</t>
    </rPh>
    <rPh sb="14" eb="16">
      <t>センタク</t>
    </rPh>
    <rPh sb="27" eb="29">
      <t>ハッコウ</t>
    </rPh>
    <rPh sb="31" eb="33">
      <t>キボウ</t>
    </rPh>
    <rPh sb="34" eb="36">
      <t>バアイ</t>
    </rPh>
    <rPh sb="41" eb="43">
      <t>ハッコウ</t>
    </rPh>
    <phoneticPr fontId="2"/>
  </si>
  <si>
    <r>
      <t xml:space="preserve">・本ファイルを下記へメール添付してください。
　メール送付先：セーフティベーシックアセッサ担当： </t>
    </r>
    <r>
      <rPr>
        <u/>
        <sz val="12"/>
        <color rgb="FF0070C0"/>
        <rFont val="Meiryo UI"/>
        <family val="3"/>
        <charset val="128"/>
      </rPr>
      <t>sba@j-cert.com</t>
    </r>
    <rPh sb="1" eb="2">
      <t>ホン</t>
    </rPh>
    <rPh sb="7" eb="9">
      <t>カキ</t>
    </rPh>
    <rPh sb="13" eb="15">
      <t>テンプ</t>
    </rPh>
    <rPh sb="27" eb="29">
      <t>ソウフ</t>
    </rPh>
    <rPh sb="29" eb="30">
      <t>サキ</t>
    </rPh>
    <phoneticPr fontId="2"/>
  </si>
  <si>
    <t>会社住所・自宅住所のいずれか一つは必ず入力してください。</t>
    <rPh sb="0" eb="2">
      <t>カイシャ</t>
    </rPh>
    <rPh sb="2" eb="4">
      <t>ジュウショ</t>
    </rPh>
    <rPh sb="5" eb="7">
      <t>ジタク</t>
    </rPh>
    <rPh sb="7" eb="9">
      <t>ジュウショ</t>
    </rPh>
    <rPh sb="14" eb="15">
      <t>ヒト</t>
    </rPh>
    <rPh sb="17" eb="18">
      <t>カナラ</t>
    </rPh>
    <rPh sb="19" eb="21">
      <t>ニュウリョク</t>
    </rPh>
    <phoneticPr fontId="2"/>
  </si>
  <si>
    <t>【ご注意】の文言見直し</t>
    <rPh sb="2" eb="4">
      <t>チュウイ</t>
    </rPh>
    <rPh sb="6" eb="8">
      <t>モンゴン</t>
    </rPh>
    <rPh sb="8" eb="10">
      <t>ミナオ</t>
    </rPh>
    <phoneticPr fontId="2"/>
  </si>
  <si>
    <t>v2.01</t>
    <phoneticPr fontId="2"/>
  </si>
  <si>
    <t>v2.02</t>
    <phoneticPr fontId="2"/>
  </si>
  <si>
    <t>v2.03</t>
    <phoneticPr fontId="2"/>
  </si>
  <si>
    <t>会社住所・自宅住所が空欄の場合「登録無」が入るように変更
その他請求書送付先の「法人格位置」の不備修正</t>
    <phoneticPr fontId="2"/>
  </si>
  <si>
    <t>取引先コード</t>
    <rPh sb="0" eb="2">
      <t>トリヒキ</t>
    </rPh>
    <rPh sb="2" eb="3">
      <t>サキ</t>
    </rPh>
    <phoneticPr fontId="2"/>
  </si>
  <si>
    <t>日本認証事務局用</t>
    <rPh sb="0" eb="4">
      <t>ニホンニンショウ</t>
    </rPh>
    <rPh sb="4" eb="7">
      <t>ジムキョク</t>
    </rPh>
    <rPh sb="7" eb="8">
      <t>ヨウ</t>
    </rPh>
    <phoneticPr fontId="2"/>
  </si>
  <si>
    <t>取引先コード</t>
    <rPh sb="0" eb="3">
      <t>トリヒキサキ</t>
    </rPh>
    <phoneticPr fontId="2"/>
  </si>
  <si>
    <t>請求書発行要の場合、領収書発行欄をグレーに塗りつぶす、かつ領収証不要となる。</t>
    <phoneticPr fontId="2"/>
  </si>
  <si>
    <t>帳票種別</t>
    <rPh sb="0" eb="4">
      <t>チョウヒョウシュベツ</t>
    </rPh>
    <phoneticPr fontId="2"/>
  </si>
  <si>
    <t>申込日（送付日）</t>
    <rPh sb="4" eb="7">
      <t>ソウフビ</t>
    </rPh>
    <phoneticPr fontId="2"/>
  </si>
  <si>
    <t>v2.04</t>
    <phoneticPr fontId="2"/>
  </si>
  <si>
    <t>会社住所・自宅住所が空欄の場合、「空欄」が入るように変更</t>
    <rPh sb="17" eb="19">
      <t>クウラン</t>
    </rPh>
    <phoneticPr fontId="2"/>
  </si>
  <si>
    <t>1.予約番号</t>
    <rPh sb="2" eb="4">
      <t>ヨヤク</t>
    </rPh>
    <rPh sb="4" eb="6">
      <t>バンゴウ</t>
    </rPh>
    <phoneticPr fontId="2"/>
  </si>
  <si>
    <t>予約番号</t>
    <phoneticPr fontId="2"/>
  </si>
  <si>
    <t>事前申込登録（予約番号）への対応</t>
    <rPh sb="0" eb="2">
      <t>ジゼン</t>
    </rPh>
    <rPh sb="2" eb="4">
      <t>モウシコミ</t>
    </rPh>
    <rPh sb="4" eb="6">
      <t>トウロク</t>
    </rPh>
    <rPh sb="7" eb="9">
      <t>ヨヤク</t>
    </rPh>
    <rPh sb="9" eb="11">
      <t>バンゴウ</t>
    </rPh>
    <rPh sb="14" eb="16">
      <t>タイオウ</t>
    </rPh>
    <phoneticPr fontId="2"/>
  </si>
  <si>
    <t>受験料　振込期限日（申込日＋7日）</t>
    <rPh sb="6" eb="8">
      <t>キゲン</t>
    </rPh>
    <rPh sb="8" eb="9">
      <t>ビ</t>
    </rPh>
    <rPh sb="10" eb="12">
      <t>モウシコミ</t>
    </rPh>
    <rPh sb="12" eb="13">
      <t>ヒ</t>
    </rPh>
    <rPh sb="15" eb="16">
      <t>ニチ</t>
    </rPh>
    <phoneticPr fontId="2"/>
  </si>
  <si>
    <t>受験料　振込期限</t>
    <rPh sb="6" eb="8">
      <t>キゲン</t>
    </rPh>
    <phoneticPr fontId="2"/>
  </si>
  <si>
    <t>※本申込書はマイページからのお申込みができない場合のみご使用ください。</t>
    <phoneticPr fontId="2"/>
  </si>
  <si>
    <t>・請求書は申込受付後、通常7日以内で発送いたします。</t>
    <phoneticPr fontId="2"/>
  </si>
  <si>
    <t>ｖ2.06</t>
    <phoneticPr fontId="2"/>
  </si>
  <si>
    <t>v2.05</t>
    <phoneticPr fontId="2"/>
  </si>
  <si>
    <t>v2.06</t>
    <phoneticPr fontId="2"/>
  </si>
  <si>
    <t>消費税率変更（1.08⇒1.1）,備考欄の入力を不可とした。</t>
    <rPh sb="0" eb="3">
      <t>ショウヒゼイ</t>
    </rPh>
    <rPh sb="3" eb="4">
      <t>リツ</t>
    </rPh>
    <rPh sb="4" eb="6">
      <t>ヘンコウ</t>
    </rPh>
    <rPh sb="17" eb="20">
      <t>ビコウラン</t>
    </rPh>
    <rPh sb="21" eb="23">
      <t>ニュウリョク</t>
    </rPh>
    <rPh sb="24" eb="26">
      <t>フカ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</si>
</sst>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/mm/dd"/>
    <numFmt numFmtId="177" formatCode="#,##0_ "/>
    <numFmt numFmtId="178" formatCode="[$-F800]dddd\,\ mmmm\ dd\,\ yyyy"/>
  </numFmts>
  <fonts count="3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b/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u/>
      <sz val="11"/>
      <name val="ＭＳ Ｐゴシック"/>
      <family val="3"/>
      <charset val="128"/>
    </font>
    <font>
      <sz val="11"/>
      <name val="メイリオ"/>
      <family val="3"/>
      <charset val="128"/>
    </font>
    <font>
      <b/>
      <sz val="12"/>
      <name val="メイリオ"/>
      <family val="3"/>
      <charset val="128"/>
    </font>
    <font>
      <b/>
      <sz val="14"/>
      <name val="メイリオ"/>
      <family val="3"/>
      <charset val="128"/>
    </font>
    <font>
      <b/>
      <sz val="11"/>
      <name val="メイリオ"/>
      <family val="3"/>
      <charset val="128"/>
    </font>
    <font>
      <sz val="12"/>
      <name val="メイリオ"/>
      <family val="3"/>
      <charset val="128"/>
    </font>
    <font>
      <u/>
      <sz val="11"/>
      <color indexed="12"/>
      <name val="メイリオ"/>
      <family val="3"/>
      <charset val="128"/>
    </font>
    <font>
      <sz val="10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12"/>
      <color rgb="FFFF0000"/>
      <name val="Meiryo UI"/>
      <family val="3"/>
      <charset val="128"/>
    </font>
    <font>
      <sz val="12"/>
      <name val="Meiryo UI"/>
      <family val="3"/>
      <charset val="128"/>
    </font>
    <font>
      <u/>
      <sz val="12"/>
      <color rgb="FF0070C0"/>
      <name val="Meiryo UI"/>
      <family val="3"/>
      <charset val="128"/>
    </font>
    <font>
      <sz val="11"/>
      <name val="HGSｺﾞｼｯｸE"/>
      <family val="3"/>
      <charset val="128"/>
    </font>
    <font>
      <u/>
      <sz val="14"/>
      <name val="HGSｺﾞｼｯｸE"/>
      <family val="3"/>
      <charset val="128"/>
    </font>
    <font>
      <sz val="9"/>
      <name val="Meiryo UI"/>
      <family val="3"/>
      <charset val="128"/>
    </font>
    <font>
      <sz val="10"/>
      <color theme="1" tint="0.499984740745262"/>
      <name val="メイリオ"/>
      <family val="3"/>
      <charset val="128"/>
    </font>
    <font>
      <sz val="11"/>
      <color theme="1" tint="0.499984740745262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u/>
      <sz val="14"/>
      <color rgb="FFFF0000"/>
      <name val="メイリオ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249977111117893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" fillId="0" borderId="0">
      <alignment vertical="center"/>
    </xf>
  </cellStyleXfs>
  <cellXfs count="280">
    <xf numFmtId="0" fontId="0" fillId="0" borderId="0" xfId="0">
      <alignment vertical="center"/>
    </xf>
    <xf numFmtId="0" fontId="0" fillId="0" borderId="3" xfId="0" applyBorder="1" applyAlignment="1">
      <alignment horizontal="left" vertical="center"/>
    </xf>
    <xf numFmtId="14" fontId="0" fillId="0" borderId="3" xfId="0" applyNumberFormat="1" applyBorder="1" applyAlignment="1">
      <alignment horizontal="left" vertical="center"/>
    </xf>
    <xf numFmtId="0" fontId="6" fillId="2" borderId="3" xfId="3" applyFont="1" applyFill="1" applyBorder="1" applyAlignment="1">
      <alignment horizontal="center" vertical="center"/>
    </xf>
    <xf numFmtId="0" fontId="6" fillId="0" borderId="3" xfId="3" applyFont="1" applyFill="1" applyBorder="1">
      <alignment vertical="center"/>
    </xf>
    <xf numFmtId="178" fontId="0" fillId="0" borderId="3" xfId="0" applyNumberFormat="1" applyBorder="1" applyAlignment="1">
      <alignment horizontal="left" vertical="center"/>
    </xf>
    <xf numFmtId="0" fontId="0" fillId="0" borderId="0" xfId="0" quotePrefix="1">
      <alignment vertical="center"/>
    </xf>
    <xf numFmtId="0" fontId="0" fillId="0" borderId="3" xfId="0" applyNumberFormat="1" applyBorder="1" applyAlignment="1">
      <alignment horizontal="left" vertical="center"/>
    </xf>
    <xf numFmtId="0" fontId="9" fillId="0" borderId="3" xfId="3" applyFont="1" applyFill="1" applyBorder="1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3" borderId="0" xfId="0" applyFill="1" applyProtection="1">
      <alignment vertical="center"/>
    </xf>
    <xf numFmtId="0" fontId="0" fillId="3" borderId="0" xfId="0" applyFill="1" applyBorder="1" applyProtection="1">
      <alignment vertical="center"/>
    </xf>
    <xf numFmtId="0" fontId="0" fillId="3" borderId="0" xfId="0" applyNumberFormat="1" applyFill="1" applyBorder="1" applyProtection="1">
      <alignment vertical="center"/>
    </xf>
    <xf numFmtId="0" fontId="0" fillId="3" borderId="0" xfId="0" applyFill="1" applyBorder="1" applyAlignment="1" applyProtection="1">
      <alignment horizontal="right" vertical="center"/>
    </xf>
    <xf numFmtId="0" fontId="0" fillId="3" borderId="0" xfId="0" applyFill="1" applyBorder="1" applyAlignment="1" applyProtection="1">
      <alignment horizontal="left" vertical="center"/>
    </xf>
    <xf numFmtId="0" fontId="8" fillId="3" borderId="0" xfId="2" applyFill="1" applyBorder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0" fillId="4" borderId="0" xfId="0" applyFill="1" applyProtection="1">
      <alignment vertical="center"/>
    </xf>
    <xf numFmtId="0" fontId="0" fillId="4" borderId="0" xfId="0" applyFill="1" applyAlignment="1" applyProtection="1">
      <alignment horizontal="left" vertical="center"/>
    </xf>
    <xf numFmtId="0" fontId="12" fillId="4" borderId="0" xfId="0" applyFont="1" applyFill="1" applyAlignment="1" applyProtection="1">
      <alignment horizontal="center" vertical="center"/>
    </xf>
    <xf numFmtId="0" fontId="4" fillId="4" borderId="0" xfId="0" applyFont="1" applyFill="1" applyProtection="1">
      <alignment vertical="center"/>
    </xf>
    <xf numFmtId="0" fontId="3" fillId="4" borderId="0" xfId="1" applyFill="1" applyBorder="1" applyAlignment="1" applyProtection="1">
      <alignment horizontal="left" vertical="center"/>
    </xf>
    <xf numFmtId="0" fontId="5" fillId="4" borderId="0" xfId="0" applyFont="1" applyFill="1" applyProtection="1">
      <alignment vertical="center"/>
    </xf>
    <xf numFmtId="0" fontId="5" fillId="4" borderId="0" xfId="0" applyFont="1" applyFill="1" applyBorder="1" applyAlignment="1" applyProtection="1">
      <alignment horizontal="left" vertical="center"/>
    </xf>
    <xf numFmtId="0" fontId="0" fillId="4" borderId="0" xfId="0" applyFill="1" applyBorder="1" applyAlignment="1" applyProtection="1">
      <alignment horizontal="left" vertical="center"/>
    </xf>
    <xf numFmtId="0" fontId="0" fillId="5" borderId="29" xfId="0" applyFill="1" applyBorder="1" applyProtection="1">
      <alignment vertical="center"/>
    </xf>
    <xf numFmtId="0" fontId="0" fillId="5" borderId="3" xfId="0" applyFill="1" applyBorder="1" applyProtection="1">
      <alignment vertical="center"/>
    </xf>
    <xf numFmtId="0" fontId="0" fillId="5" borderId="3" xfId="0" applyFill="1" applyBorder="1" applyAlignment="1" applyProtection="1">
      <alignment horizontal="left" vertical="center"/>
    </xf>
    <xf numFmtId="14" fontId="0" fillId="5" borderId="3" xfId="0" applyNumberFormat="1" applyFill="1" applyBorder="1" applyAlignment="1" applyProtection="1">
      <alignment horizontal="left" vertical="center"/>
    </xf>
    <xf numFmtId="0" fontId="0" fillId="5" borderId="3" xfId="0" applyFill="1" applyBorder="1" applyAlignment="1" applyProtection="1">
      <alignment horizontal="right" vertical="center"/>
    </xf>
    <xf numFmtId="0" fontId="0" fillId="5" borderId="32" xfId="0" applyFill="1" applyBorder="1" applyProtection="1">
      <alignment vertical="center"/>
    </xf>
    <xf numFmtId="0" fontId="0" fillId="5" borderId="31" xfId="0" applyFill="1" applyBorder="1" applyAlignment="1" applyProtection="1">
      <alignment vertical="center" shrinkToFit="1"/>
    </xf>
    <xf numFmtId="0" fontId="0" fillId="5" borderId="29" xfId="0" applyFill="1" applyBorder="1" applyAlignment="1" applyProtection="1">
      <alignment vertical="center" shrinkToFit="1"/>
    </xf>
    <xf numFmtId="0" fontId="0" fillId="5" borderId="34" xfId="0" applyFill="1" applyBorder="1" applyProtection="1">
      <alignment vertical="center"/>
    </xf>
    <xf numFmtId="0" fontId="0" fillId="5" borderId="26" xfId="0" applyFill="1" applyBorder="1" applyProtection="1">
      <alignment vertical="center"/>
    </xf>
    <xf numFmtId="0" fontId="0" fillId="5" borderId="34" xfId="0" applyFill="1" applyBorder="1" applyAlignment="1" applyProtection="1">
      <alignment vertical="center" shrinkToFit="1"/>
    </xf>
    <xf numFmtId="0" fontId="0" fillId="5" borderId="30" xfId="0" applyFill="1" applyBorder="1" applyProtection="1">
      <alignment vertical="center"/>
    </xf>
    <xf numFmtId="0" fontId="0" fillId="5" borderId="24" xfId="0" applyFill="1" applyBorder="1" applyProtection="1">
      <alignment vertical="center"/>
    </xf>
    <xf numFmtId="0" fontId="0" fillId="5" borderId="0" xfId="0" applyFill="1" applyBorder="1" applyAlignment="1" applyProtection="1">
      <alignment horizontal="left" vertical="center"/>
    </xf>
    <xf numFmtId="0" fontId="0" fillId="5" borderId="0" xfId="0" applyFill="1" applyAlignment="1" applyProtection="1">
      <alignment horizontal="left" vertical="center"/>
    </xf>
    <xf numFmtId="0" fontId="0" fillId="5" borderId="0" xfId="0" applyFill="1" applyProtection="1">
      <alignment vertical="center"/>
    </xf>
    <xf numFmtId="0" fontId="0" fillId="3" borderId="0" xfId="0" applyFill="1" applyAlignment="1" applyProtection="1">
      <alignment horizontal="left" vertical="center"/>
    </xf>
    <xf numFmtId="0" fontId="12" fillId="3" borderId="0" xfId="0" applyFont="1" applyFill="1" applyAlignment="1" applyProtection="1">
      <alignment horizontal="center" vertical="center"/>
    </xf>
    <xf numFmtId="0" fontId="4" fillId="3" borderId="0" xfId="0" applyFont="1" applyFill="1" applyProtection="1">
      <alignment vertical="center"/>
    </xf>
    <xf numFmtId="0" fontId="3" fillId="3" borderId="0" xfId="1" applyFill="1" applyBorder="1" applyAlignment="1" applyProtection="1">
      <alignment horizontal="left" vertical="center"/>
    </xf>
    <xf numFmtId="0" fontId="5" fillId="3" borderId="0" xfId="0" applyFont="1" applyFill="1" applyProtection="1">
      <alignment vertical="center"/>
    </xf>
    <xf numFmtId="0" fontId="5" fillId="3" borderId="0" xfId="0" applyFont="1" applyFill="1" applyBorder="1" applyAlignment="1" applyProtection="1">
      <alignment horizontal="left" vertical="center"/>
    </xf>
    <xf numFmtId="14" fontId="0" fillId="3" borderId="0" xfId="0" applyNumberFormat="1" applyFill="1" applyBorder="1" applyAlignment="1" applyProtection="1">
      <alignment horizontal="left" vertical="center"/>
    </xf>
    <xf numFmtId="0" fontId="13" fillId="5" borderId="3" xfId="0" applyFont="1" applyFill="1" applyBorder="1" applyAlignment="1" applyProtection="1">
      <alignment horizontal="left" vertical="center"/>
    </xf>
    <xf numFmtId="0" fontId="0" fillId="5" borderId="3" xfId="0" applyFont="1" applyFill="1" applyBorder="1" applyAlignment="1" applyProtection="1">
      <alignment horizontal="left" vertical="center"/>
    </xf>
    <xf numFmtId="0" fontId="10" fillId="8" borderId="3" xfId="0" applyFont="1" applyFill="1" applyBorder="1" applyAlignment="1" applyProtection="1">
      <alignment horizontal="left" vertical="center"/>
    </xf>
    <xf numFmtId="0" fontId="10" fillId="5" borderId="3" xfId="0" applyFont="1" applyFill="1" applyBorder="1" applyAlignment="1" applyProtection="1">
      <alignment horizontal="left" vertical="center"/>
    </xf>
    <xf numFmtId="0" fontId="0" fillId="5" borderId="24" xfId="0" applyFill="1" applyBorder="1" applyAlignment="1" applyProtection="1">
      <alignment horizontal="left" vertical="center"/>
    </xf>
    <xf numFmtId="0" fontId="7" fillId="5" borderId="37" xfId="0" applyFont="1" applyFill="1" applyBorder="1" applyAlignment="1" applyProtection="1">
      <alignment horizontal="left" vertical="center"/>
    </xf>
    <xf numFmtId="0" fontId="0" fillId="5" borderId="39" xfId="0" applyFill="1" applyBorder="1" applyAlignment="1" applyProtection="1">
      <alignment horizontal="left" vertical="center"/>
    </xf>
    <xf numFmtId="0" fontId="0" fillId="5" borderId="26" xfId="0" applyFill="1" applyBorder="1" applyAlignment="1" applyProtection="1">
      <alignment horizontal="right" vertical="center"/>
    </xf>
    <xf numFmtId="0" fontId="0" fillId="5" borderId="6" xfId="1" applyFont="1" applyFill="1" applyBorder="1" applyAlignment="1" applyProtection="1">
      <alignment horizontal="left" vertical="center"/>
    </xf>
    <xf numFmtId="0" fontId="0" fillId="5" borderId="25" xfId="0" applyFill="1" applyBorder="1" applyAlignment="1" applyProtection="1">
      <alignment horizontal="right" vertical="center"/>
    </xf>
    <xf numFmtId="14" fontId="0" fillId="5" borderId="4" xfId="0" applyNumberFormat="1" applyFont="1" applyFill="1" applyBorder="1" applyAlignment="1" applyProtection="1">
      <alignment horizontal="left" vertical="center"/>
    </xf>
    <xf numFmtId="0" fontId="0" fillId="5" borderId="4" xfId="0" applyFill="1" applyBorder="1" applyProtection="1">
      <alignment vertical="center"/>
    </xf>
    <xf numFmtId="0" fontId="0" fillId="5" borderId="4" xfId="0" applyFill="1" applyBorder="1" applyAlignment="1" applyProtection="1">
      <alignment horizontal="left" vertical="center"/>
    </xf>
    <xf numFmtId="14" fontId="0" fillId="5" borderId="4" xfId="0" applyNumberFormat="1" applyFill="1" applyBorder="1" applyAlignment="1" applyProtection="1">
      <alignment horizontal="left" vertical="center"/>
    </xf>
    <xf numFmtId="0" fontId="0" fillId="5" borderId="32" xfId="0" applyFill="1" applyBorder="1" applyAlignment="1" applyProtection="1">
      <alignment horizontal="right" vertical="center"/>
    </xf>
    <xf numFmtId="0" fontId="0" fillId="5" borderId="18" xfId="0" applyFill="1" applyBorder="1" applyAlignment="1" applyProtection="1">
      <alignment horizontal="left" vertical="center"/>
    </xf>
    <xf numFmtId="0" fontId="7" fillId="5" borderId="60" xfId="0" applyFont="1" applyFill="1" applyBorder="1" applyAlignment="1" applyProtection="1">
      <alignment horizontal="left" vertical="center"/>
    </xf>
    <xf numFmtId="0" fontId="7" fillId="5" borderId="10" xfId="0" applyFont="1" applyFill="1" applyBorder="1" applyAlignment="1" applyProtection="1">
      <alignment horizontal="left" vertical="center"/>
    </xf>
    <xf numFmtId="0" fontId="7" fillId="5" borderId="32" xfId="0" applyFont="1" applyFill="1" applyBorder="1" applyAlignment="1" applyProtection="1">
      <alignment horizontal="left" vertical="center"/>
    </xf>
    <xf numFmtId="0" fontId="7" fillId="5" borderId="59" xfId="0" applyFont="1" applyFill="1" applyBorder="1" applyAlignment="1" applyProtection="1">
      <alignment horizontal="left" vertical="center"/>
    </xf>
    <xf numFmtId="0" fontId="0" fillId="5" borderId="58" xfId="0" applyFill="1" applyBorder="1" applyProtection="1">
      <alignment vertical="center"/>
    </xf>
    <xf numFmtId="0" fontId="0" fillId="5" borderId="35" xfId="0" applyFill="1" applyBorder="1" applyProtection="1">
      <alignment vertical="center"/>
    </xf>
    <xf numFmtId="0" fontId="0" fillId="5" borderId="47" xfId="0" applyFill="1" applyBorder="1" applyProtection="1">
      <alignment vertical="center"/>
    </xf>
    <xf numFmtId="0" fontId="7" fillId="5" borderId="0" xfId="0" applyFont="1" applyFill="1" applyBorder="1" applyAlignment="1" applyProtection="1">
      <alignment horizontal="left" vertical="center"/>
    </xf>
    <xf numFmtId="0" fontId="0" fillId="5" borderId="65" xfId="0" applyFill="1" applyBorder="1" applyAlignment="1" applyProtection="1">
      <alignment horizontal="left" vertical="center"/>
    </xf>
    <xf numFmtId="0" fontId="0" fillId="5" borderId="31" xfId="0" applyFill="1" applyBorder="1" applyAlignment="1" applyProtection="1">
      <alignment horizontal="left" vertical="center"/>
    </xf>
    <xf numFmtId="0" fontId="0" fillId="5" borderId="29" xfId="0" applyFill="1" applyBorder="1" applyAlignment="1" applyProtection="1">
      <alignment horizontal="left" vertical="center"/>
    </xf>
    <xf numFmtId="0" fontId="0" fillId="5" borderId="65" xfId="0" applyFill="1" applyBorder="1" applyAlignment="1" applyProtection="1">
      <alignment vertical="center" wrapText="1"/>
    </xf>
    <xf numFmtId="0" fontId="0" fillId="5" borderId="29" xfId="0" applyFill="1" applyBorder="1" applyAlignment="1" applyProtection="1">
      <alignment vertical="center" wrapText="1"/>
    </xf>
    <xf numFmtId="0" fontId="0" fillId="5" borderId="65" xfId="0" applyFont="1" applyFill="1" applyBorder="1" applyAlignment="1" applyProtection="1">
      <alignment horizontal="left" vertical="center"/>
    </xf>
    <xf numFmtId="0" fontId="6" fillId="9" borderId="3" xfId="3" applyFont="1" applyFill="1" applyBorder="1">
      <alignment vertical="center"/>
    </xf>
    <xf numFmtId="0" fontId="6" fillId="7" borderId="3" xfId="3" applyFont="1" applyFill="1" applyBorder="1">
      <alignment vertical="center"/>
    </xf>
    <xf numFmtId="0" fontId="6" fillId="10" borderId="3" xfId="3" applyFont="1" applyFill="1" applyBorder="1">
      <alignment vertical="center"/>
    </xf>
    <xf numFmtId="0" fontId="9" fillId="10" borderId="3" xfId="3" applyFont="1" applyFill="1" applyBorder="1">
      <alignment vertical="center"/>
    </xf>
    <xf numFmtId="0" fontId="6" fillId="11" borderId="3" xfId="3" applyFont="1" applyFill="1" applyBorder="1">
      <alignment vertical="center"/>
    </xf>
    <xf numFmtId="0" fontId="9" fillId="11" borderId="3" xfId="3" applyFont="1" applyFill="1" applyBorder="1">
      <alignment vertical="center"/>
    </xf>
    <xf numFmtId="0" fontId="0" fillId="4" borderId="3" xfId="0" applyFill="1" applyBorder="1" applyAlignment="1">
      <alignment horizontal="left" vertical="center"/>
    </xf>
    <xf numFmtId="0" fontId="14" fillId="7" borderId="3" xfId="1" applyFont="1" applyFill="1" applyBorder="1" applyAlignment="1" applyProtection="1">
      <alignment horizontal="left" vertical="center"/>
    </xf>
    <xf numFmtId="0" fontId="0" fillId="7" borderId="3" xfId="0" applyFill="1" applyBorder="1" applyAlignment="1">
      <alignment horizontal="left" vertical="center"/>
    </xf>
    <xf numFmtId="0" fontId="0" fillId="0" borderId="3" xfId="0" applyBorder="1">
      <alignment vertical="center"/>
    </xf>
    <xf numFmtId="0" fontId="0" fillId="4" borderId="3" xfId="0" applyFill="1" applyBorder="1">
      <alignment vertical="center"/>
    </xf>
    <xf numFmtId="14" fontId="0" fillId="7" borderId="3" xfId="0" applyNumberFormat="1" applyFill="1" applyBorder="1" applyAlignment="1">
      <alignment horizontal="left" vertical="center"/>
    </xf>
    <xf numFmtId="0" fontId="0" fillId="5" borderId="3" xfId="0" applyFill="1" applyBorder="1" applyAlignment="1" applyProtection="1">
      <alignment horizontal="center" vertical="center"/>
    </xf>
    <xf numFmtId="176" fontId="0" fillId="5" borderId="3" xfId="0" applyNumberFormat="1" applyFill="1" applyBorder="1" applyAlignment="1" applyProtection="1">
      <alignment horizontal="center" vertical="center"/>
    </xf>
    <xf numFmtId="14" fontId="0" fillId="5" borderId="3" xfId="0" applyNumberFormat="1" applyFill="1" applyBorder="1" applyAlignment="1" applyProtection="1">
      <alignment horizontal="center" vertical="center"/>
    </xf>
    <xf numFmtId="0" fontId="15" fillId="4" borderId="0" xfId="0" applyFont="1" applyFill="1" applyProtection="1">
      <alignment vertical="center"/>
    </xf>
    <xf numFmtId="0" fontId="15" fillId="4" borderId="0" xfId="0" applyFont="1" applyFill="1" applyAlignment="1" applyProtection="1">
      <alignment horizontal="left" vertical="center"/>
    </xf>
    <xf numFmtId="0" fontId="16" fillId="4" borderId="0" xfId="0" applyFont="1" applyFill="1" applyAlignment="1" applyProtection="1">
      <alignment horizontal="center" vertical="center"/>
    </xf>
    <xf numFmtId="0" fontId="17" fillId="4" borderId="0" xfId="0" applyFont="1" applyFill="1" applyAlignment="1" applyProtection="1">
      <alignment horizontal="center" vertical="center" wrapText="1"/>
    </xf>
    <xf numFmtId="0" fontId="15" fillId="0" borderId="0" xfId="0" applyFont="1" applyAlignment="1">
      <alignment vertical="center" wrapText="1"/>
    </xf>
    <xf numFmtId="0" fontId="20" fillId="4" borderId="0" xfId="1" applyFont="1" applyFill="1" applyBorder="1" applyAlignment="1" applyProtection="1">
      <alignment horizontal="left" vertical="center"/>
    </xf>
    <xf numFmtId="0" fontId="15" fillId="0" borderId="0" xfId="0" applyFont="1" applyProtection="1">
      <alignment vertical="center"/>
    </xf>
    <xf numFmtId="0" fontId="17" fillId="4" borderId="0" xfId="0" applyFont="1" applyFill="1" applyProtection="1">
      <alignment vertical="center"/>
    </xf>
    <xf numFmtId="0" fontId="15" fillId="0" borderId="0" xfId="0" applyFont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left" vertical="center"/>
    </xf>
    <xf numFmtId="0" fontId="15" fillId="6" borderId="44" xfId="0" applyFont="1" applyFill="1" applyBorder="1" applyAlignment="1" applyProtection="1">
      <alignment horizontal="center" vertical="center"/>
    </xf>
    <xf numFmtId="0" fontId="15" fillId="6" borderId="9" xfId="0" applyFont="1" applyFill="1" applyBorder="1" applyAlignment="1" applyProtection="1">
      <alignment horizontal="left" vertical="center" indent="1"/>
    </xf>
    <xf numFmtId="0" fontId="15" fillId="6" borderId="45" xfId="0" applyFont="1" applyFill="1" applyBorder="1" applyAlignment="1" applyProtection="1">
      <alignment horizontal="left" vertical="center"/>
    </xf>
    <xf numFmtId="178" fontId="15" fillId="4" borderId="10" xfId="0" applyNumberFormat="1" applyFont="1" applyFill="1" applyBorder="1" applyAlignment="1" applyProtection="1">
      <alignment horizontal="left" vertical="center" indent="1"/>
      <protection locked="0"/>
    </xf>
    <xf numFmtId="0" fontId="15" fillId="6" borderId="32" xfId="0" applyFont="1" applyFill="1" applyBorder="1" applyAlignment="1" applyProtection="1">
      <alignment horizontal="center" vertical="center"/>
    </xf>
    <xf numFmtId="0" fontId="15" fillId="6" borderId="15" xfId="0" applyFont="1" applyFill="1" applyBorder="1" applyAlignment="1" applyProtection="1">
      <alignment horizontal="left" vertical="center" indent="1"/>
    </xf>
    <xf numFmtId="0" fontId="15" fillId="6" borderId="18" xfId="0" applyFont="1" applyFill="1" applyBorder="1" applyAlignment="1" applyProtection="1">
      <alignment horizontal="left" vertical="center"/>
    </xf>
    <xf numFmtId="0" fontId="15" fillId="6" borderId="61" xfId="0" applyFont="1" applyFill="1" applyBorder="1" applyAlignment="1">
      <alignment horizontal="center" vertical="center" textRotation="255"/>
    </xf>
    <xf numFmtId="0" fontId="15" fillId="6" borderId="62" xfId="0" applyFont="1" applyFill="1" applyBorder="1" applyAlignment="1">
      <alignment horizontal="left" vertical="center" indent="1"/>
    </xf>
    <xf numFmtId="0" fontId="15" fillId="6" borderId="63" xfId="0" applyFont="1" applyFill="1" applyBorder="1" applyAlignment="1" applyProtection="1">
      <alignment horizontal="left" vertical="center"/>
    </xf>
    <xf numFmtId="178" fontId="15" fillId="6" borderId="49" xfId="0" applyNumberFormat="1" applyFont="1" applyFill="1" applyBorder="1" applyAlignment="1" applyProtection="1">
      <alignment horizontal="left" vertical="center" indent="1"/>
    </xf>
    <xf numFmtId="0" fontId="15" fillId="6" borderId="26" xfId="0" applyFont="1" applyFill="1" applyBorder="1" applyAlignment="1" applyProtection="1">
      <alignment horizontal="center" vertical="center"/>
    </xf>
    <xf numFmtId="0" fontId="15" fillId="6" borderId="7" xfId="0" applyFont="1" applyFill="1" applyBorder="1" applyAlignment="1" applyProtection="1">
      <alignment horizontal="left" vertical="center" indent="1"/>
    </xf>
    <xf numFmtId="0" fontId="15" fillId="6" borderId="6" xfId="0" applyFont="1" applyFill="1" applyBorder="1" applyAlignment="1" applyProtection="1">
      <alignment horizontal="left" vertical="center"/>
    </xf>
    <xf numFmtId="14" fontId="15" fillId="4" borderId="35" xfId="0" applyNumberFormat="1" applyFont="1" applyFill="1" applyBorder="1" applyAlignment="1" applyProtection="1">
      <alignment horizontal="left" vertical="center" indent="1"/>
      <protection locked="0"/>
    </xf>
    <xf numFmtId="0" fontId="15" fillId="6" borderId="14" xfId="0" applyFont="1" applyFill="1" applyBorder="1" applyAlignment="1" applyProtection="1">
      <alignment horizontal="left" vertical="center"/>
    </xf>
    <xf numFmtId="0" fontId="15" fillId="4" borderId="11" xfId="0" applyFont="1" applyFill="1" applyBorder="1" applyAlignment="1" applyProtection="1">
      <alignment horizontal="left" vertical="center" indent="1"/>
      <protection locked="0"/>
    </xf>
    <xf numFmtId="0" fontId="21" fillId="4" borderId="0" xfId="0" applyFont="1" applyFill="1" applyProtection="1">
      <alignment vertical="center"/>
    </xf>
    <xf numFmtId="0" fontId="15" fillId="6" borderId="28" xfId="0" applyFont="1" applyFill="1" applyBorder="1" applyAlignment="1" applyProtection="1">
      <alignment horizontal="center" vertical="center"/>
    </xf>
    <xf numFmtId="0" fontId="15" fillId="6" borderId="64" xfId="0" applyFont="1" applyFill="1" applyBorder="1" applyAlignment="1" applyProtection="1">
      <alignment horizontal="left" vertical="center" indent="1"/>
    </xf>
    <xf numFmtId="0" fontId="15" fillId="6" borderId="5" xfId="0" applyFont="1" applyFill="1" applyBorder="1" applyAlignment="1" applyProtection="1">
      <alignment horizontal="left" vertical="center"/>
    </xf>
    <xf numFmtId="0" fontId="15" fillId="4" borderId="70" xfId="0" applyFont="1" applyFill="1" applyBorder="1" applyAlignment="1" applyProtection="1">
      <alignment horizontal="left" vertical="center" indent="1"/>
      <protection locked="0"/>
    </xf>
    <xf numFmtId="0" fontId="21" fillId="4" borderId="0" xfId="0" applyFont="1" applyFill="1" applyBorder="1" applyAlignment="1" applyProtection="1">
      <alignment horizontal="left" vertical="center"/>
    </xf>
    <xf numFmtId="0" fontId="15" fillId="6" borderId="24" xfId="0" applyFont="1" applyFill="1" applyBorder="1" applyAlignment="1" applyProtection="1">
      <alignment horizontal="center" vertical="center"/>
    </xf>
    <xf numFmtId="0" fontId="15" fillId="6" borderId="37" xfId="0" applyFont="1" applyFill="1" applyBorder="1" applyAlignment="1" applyProtection="1">
      <alignment horizontal="left" vertical="center" indent="1"/>
    </xf>
    <xf numFmtId="0" fontId="15" fillId="6" borderId="38" xfId="0" applyFont="1" applyFill="1" applyBorder="1" applyAlignment="1" applyProtection="1">
      <alignment horizontal="left" vertical="center"/>
    </xf>
    <xf numFmtId="177" fontId="15" fillId="6" borderId="58" xfId="0" applyNumberFormat="1" applyFont="1" applyFill="1" applyBorder="1" applyAlignment="1" applyProtection="1">
      <alignment horizontal="left" vertical="center" indent="1"/>
    </xf>
    <xf numFmtId="0" fontId="15" fillId="6" borderId="44" xfId="0" applyFont="1" applyFill="1" applyBorder="1" applyAlignment="1">
      <alignment horizontal="center" vertical="center"/>
    </xf>
    <xf numFmtId="0" fontId="15" fillId="6" borderId="46" xfId="0" applyFont="1" applyFill="1" applyBorder="1" applyAlignment="1">
      <alignment horizontal="left" vertical="center" indent="1"/>
    </xf>
    <xf numFmtId="0" fontId="15" fillId="6" borderId="45" xfId="0" applyFont="1" applyFill="1" applyBorder="1" applyAlignment="1">
      <alignment horizontal="left" vertical="center" indent="1"/>
    </xf>
    <xf numFmtId="0" fontId="15" fillId="6" borderId="32" xfId="0" applyFont="1" applyFill="1" applyBorder="1" applyAlignment="1">
      <alignment horizontal="center" vertical="center"/>
    </xf>
    <xf numFmtId="0" fontId="15" fillId="6" borderId="33" xfId="0" applyFont="1" applyFill="1" applyBorder="1" applyAlignment="1">
      <alignment horizontal="left" vertical="center" indent="1"/>
    </xf>
    <xf numFmtId="0" fontId="15" fillId="6" borderId="18" xfId="0" applyFont="1" applyFill="1" applyBorder="1" applyAlignment="1">
      <alignment horizontal="left" vertical="center" indent="1"/>
    </xf>
    <xf numFmtId="14" fontId="15" fillId="4" borderId="47" xfId="0" applyNumberFormat="1" applyFont="1" applyFill="1" applyBorder="1" applyAlignment="1" applyProtection="1">
      <alignment horizontal="left" vertical="center" indent="1"/>
      <protection locked="0"/>
    </xf>
    <xf numFmtId="0" fontId="15" fillId="6" borderId="40" xfId="0" applyFont="1" applyFill="1" applyBorder="1" applyAlignment="1" applyProtection="1">
      <alignment horizontal="center" vertical="center"/>
    </xf>
    <xf numFmtId="0" fontId="15" fillId="6" borderId="19" xfId="0" applyFont="1" applyFill="1" applyBorder="1" applyAlignment="1" applyProtection="1">
      <alignment horizontal="left" vertical="center" indent="1"/>
    </xf>
    <xf numFmtId="0" fontId="15" fillId="6" borderId="16" xfId="0" applyFont="1" applyFill="1" applyBorder="1" applyAlignment="1" applyProtection="1">
      <alignment horizontal="left" vertical="center" indent="1" shrinkToFit="1"/>
    </xf>
    <xf numFmtId="0" fontId="15" fillId="4" borderId="10" xfId="0" applyFont="1" applyFill="1" applyBorder="1" applyAlignment="1" applyProtection="1">
      <alignment horizontal="left" vertical="center" indent="1"/>
      <protection locked="0"/>
    </xf>
    <xf numFmtId="0" fontId="15" fillId="6" borderId="6" xfId="0" applyFont="1" applyFill="1" applyBorder="1" applyAlignment="1" applyProtection="1">
      <alignment horizontal="left" vertical="center" indent="1"/>
    </xf>
    <xf numFmtId="0" fontId="15" fillId="6" borderId="8" xfId="0" applyFont="1" applyFill="1" applyBorder="1" applyAlignment="1" applyProtection="1">
      <alignment horizontal="left" vertical="center" indent="1" shrinkToFit="1"/>
    </xf>
    <xf numFmtId="0" fontId="15" fillId="4" borderId="12" xfId="0" applyFont="1" applyFill="1" applyBorder="1" applyAlignment="1" applyProtection="1">
      <alignment horizontal="left" vertical="center" indent="1"/>
      <protection locked="0"/>
    </xf>
    <xf numFmtId="0" fontId="15" fillId="6" borderId="5" xfId="0" applyFont="1" applyFill="1" applyBorder="1" applyAlignment="1" applyProtection="1">
      <alignment horizontal="left" vertical="center" indent="1"/>
    </xf>
    <xf numFmtId="0" fontId="15" fillId="6" borderId="3" xfId="0" applyFont="1" applyFill="1" applyBorder="1" applyAlignment="1" applyProtection="1">
      <alignment horizontal="left" vertical="center" indent="1" shrinkToFit="1"/>
    </xf>
    <xf numFmtId="0" fontId="15" fillId="4" borderId="0" xfId="0" applyFont="1" applyFill="1" applyBorder="1" applyAlignment="1" applyProtection="1">
      <alignment horizontal="left" vertical="center"/>
    </xf>
    <xf numFmtId="0" fontId="15" fillId="6" borderId="4" xfId="0" applyFont="1" applyFill="1" applyBorder="1" applyAlignment="1" applyProtection="1">
      <alignment horizontal="left" vertical="center" indent="1" shrinkToFit="1"/>
    </xf>
    <xf numFmtId="0" fontId="15" fillId="6" borderId="27" xfId="0" applyFont="1" applyFill="1" applyBorder="1" applyAlignment="1" applyProtection="1">
      <alignment horizontal="center" vertical="center"/>
    </xf>
    <xf numFmtId="0" fontId="15" fillId="6" borderId="42" xfId="0" applyFont="1" applyFill="1" applyBorder="1" applyAlignment="1" applyProtection="1">
      <alignment horizontal="left" vertical="center" indent="1"/>
    </xf>
    <xf numFmtId="0" fontId="15" fillId="6" borderId="21" xfId="0" applyFont="1" applyFill="1" applyBorder="1" applyAlignment="1" applyProtection="1">
      <alignment horizontal="left" vertical="center"/>
    </xf>
    <xf numFmtId="178" fontId="15" fillId="4" borderId="22" xfId="0" applyNumberFormat="1" applyFont="1" applyFill="1" applyBorder="1" applyAlignment="1" applyProtection="1">
      <alignment horizontal="left" vertical="center" indent="1"/>
      <protection locked="0"/>
    </xf>
    <xf numFmtId="0" fontId="15" fillId="6" borderId="27" xfId="0" applyFont="1" applyFill="1" applyBorder="1" applyAlignment="1">
      <alignment horizontal="center" vertical="center"/>
    </xf>
    <xf numFmtId="0" fontId="15" fillId="6" borderId="42" xfId="0" applyFont="1" applyFill="1" applyBorder="1" applyAlignment="1">
      <alignment horizontal="left" vertical="center" indent="1"/>
    </xf>
    <xf numFmtId="0" fontId="15" fillId="6" borderId="21" xfId="0" applyFont="1" applyFill="1" applyBorder="1" applyAlignment="1">
      <alignment horizontal="left" vertical="center" indent="1"/>
    </xf>
    <xf numFmtId="0" fontId="15" fillId="4" borderId="47" xfId="0" applyFont="1" applyFill="1" applyBorder="1" applyAlignment="1" applyProtection="1">
      <alignment horizontal="left" vertical="center" indent="1"/>
      <protection locked="0"/>
    </xf>
    <xf numFmtId="0" fontId="18" fillId="6" borderId="48" xfId="0" applyFont="1" applyFill="1" applyBorder="1" applyAlignment="1">
      <alignment horizontal="left" vertical="center" indent="1"/>
    </xf>
    <xf numFmtId="0" fontId="15" fillId="6" borderId="36" xfId="0" applyFont="1" applyFill="1" applyBorder="1" applyAlignment="1">
      <alignment vertical="center"/>
    </xf>
    <xf numFmtId="0" fontId="15" fillId="6" borderId="36" xfId="0" applyFont="1" applyFill="1" applyBorder="1" applyAlignment="1">
      <alignment horizontal="left" vertical="center" indent="1"/>
    </xf>
    <xf numFmtId="0" fontId="15" fillId="6" borderId="49" xfId="0" applyFont="1" applyFill="1" applyBorder="1" applyAlignment="1" applyProtection="1">
      <alignment horizontal="left" vertical="center" indent="1"/>
      <protection locked="0"/>
    </xf>
    <xf numFmtId="0" fontId="15" fillId="4" borderId="20" xfId="0" applyFont="1" applyFill="1" applyBorder="1" applyAlignment="1" applyProtection="1">
      <alignment horizontal="left" vertical="center" indent="1"/>
      <protection locked="0"/>
    </xf>
    <xf numFmtId="0" fontId="15" fillId="6" borderId="23" xfId="0" applyFont="1" applyFill="1" applyBorder="1" applyAlignment="1">
      <alignment horizontal="left" vertical="center" indent="1"/>
    </xf>
    <xf numFmtId="0" fontId="15" fillId="6" borderId="25" xfId="0" applyFont="1" applyFill="1" applyBorder="1" applyAlignment="1" applyProtection="1">
      <alignment horizontal="center" vertical="center"/>
    </xf>
    <xf numFmtId="0" fontId="15" fillId="6" borderId="2" xfId="0" applyFont="1" applyFill="1" applyBorder="1" applyAlignment="1" applyProtection="1">
      <alignment horizontal="left" vertical="center" indent="1"/>
    </xf>
    <xf numFmtId="0" fontId="15" fillId="6" borderId="4" xfId="0" applyFont="1" applyFill="1" applyBorder="1" applyAlignment="1" applyProtection="1">
      <alignment horizontal="left" vertical="center"/>
    </xf>
    <xf numFmtId="0" fontId="15" fillId="4" borderId="17" xfId="0" applyFont="1" applyFill="1" applyBorder="1" applyAlignment="1" applyProtection="1">
      <alignment horizontal="left" vertical="center" indent="1"/>
      <protection locked="0"/>
    </xf>
    <xf numFmtId="0" fontId="15" fillId="4" borderId="0" xfId="0" applyFont="1" applyFill="1" applyBorder="1" applyAlignment="1">
      <alignment horizontal="left" vertical="center" indent="1"/>
    </xf>
    <xf numFmtId="0" fontId="18" fillId="6" borderId="48" xfId="0" applyFont="1" applyFill="1" applyBorder="1" applyAlignment="1">
      <alignment vertical="center"/>
    </xf>
    <xf numFmtId="0" fontId="18" fillId="6" borderId="36" xfId="0" applyFont="1" applyFill="1" applyBorder="1" applyAlignment="1">
      <alignment vertical="center"/>
    </xf>
    <xf numFmtId="0" fontId="15" fillId="6" borderId="26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left" vertical="center" indent="1"/>
    </xf>
    <xf numFmtId="0" fontId="15" fillId="4" borderId="35" xfId="0" applyFont="1" applyFill="1" applyBorder="1" applyAlignment="1" applyProtection="1">
      <alignment horizontal="left" vertical="center" indent="1"/>
      <protection locked="0"/>
    </xf>
    <xf numFmtId="0" fontId="15" fillId="6" borderId="25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left" vertical="center" indent="1"/>
    </xf>
    <xf numFmtId="0" fontId="15" fillId="6" borderId="4" xfId="0" applyFont="1" applyFill="1" applyBorder="1" applyAlignment="1">
      <alignment horizontal="left" vertical="center" indent="1"/>
    </xf>
    <xf numFmtId="0" fontId="15" fillId="4" borderId="13" xfId="0" applyFont="1" applyFill="1" applyBorder="1" applyAlignment="1" applyProtection="1">
      <alignment horizontal="left" vertical="center" indent="1"/>
      <protection locked="0"/>
    </xf>
    <xf numFmtId="0" fontId="18" fillId="6" borderId="48" xfId="0" applyFont="1" applyFill="1" applyBorder="1" applyAlignment="1">
      <alignment horizontal="left" vertical="center"/>
    </xf>
    <xf numFmtId="0" fontId="18" fillId="6" borderId="36" xfId="0" applyFont="1" applyFill="1" applyBorder="1" applyAlignment="1">
      <alignment horizontal="left" vertical="center"/>
    </xf>
    <xf numFmtId="14" fontId="15" fillId="4" borderId="0" xfId="0" applyNumberFormat="1" applyFont="1" applyFill="1" applyBorder="1" applyAlignment="1" applyProtection="1">
      <alignment horizontal="left" vertical="center"/>
    </xf>
    <xf numFmtId="0" fontId="15" fillId="6" borderId="51" xfId="0" applyFont="1" applyFill="1" applyBorder="1" applyAlignment="1">
      <alignment horizontal="center" vertical="center"/>
    </xf>
    <xf numFmtId="0" fontId="15" fillId="6" borderId="52" xfId="0" applyFont="1" applyFill="1" applyBorder="1" applyAlignment="1">
      <alignment horizontal="left" vertical="center" indent="1"/>
    </xf>
    <xf numFmtId="0" fontId="15" fillId="6" borderId="53" xfId="0" applyFont="1" applyFill="1" applyBorder="1" applyAlignment="1">
      <alignment horizontal="left" vertical="center" indent="1"/>
    </xf>
    <xf numFmtId="0" fontId="15" fillId="4" borderId="54" xfId="0" applyFont="1" applyFill="1" applyBorder="1" applyAlignment="1" applyProtection="1">
      <alignment horizontal="left" vertical="center" indent="1"/>
      <protection locked="0"/>
    </xf>
    <xf numFmtId="0" fontId="1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 applyProtection="1">
      <alignment horizontal="left" vertical="center" indent="1"/>
      <protection locked="0"/>
    </xf>
    <xf numFmtId="0" fontId="18" fillId="4" borderId="0" xfId="0" applyFont="1" applyFill="1" applyBorder="1" applyAlignment="1" applyProtection="1">
      <alignment horizontal="left" vertical="center"/>
    </xf>
    <xf numFmtId="0" fontId="15" fillId="4" borderId="0" xfId="0" applyFont="1" applyFill="1" applyAlignment="1" applyProtection="1">
      <alignment horizontal="center" vertical="center"/>
    </xf>
    <xf numFmtId="0" fontId="15" fillId="4" borderId="0" xfId="0" applyFont="1" applyFill="1" applyAlignment="1" applyProtection="1">
      <alignment vertical="center"/>
    </xf>
    <xf numFmtId="0" fontId="15" fillId="4" borderId="0" xfId="0" applyFont="1" applyFill="1" applyBorder="1" applyProtection="1">
      <alignment vertical="center"/>
    </xf>
    <xf numFmtId="0" fontId="15" fillId="4" borderId="17" xfId="1" applyFont="1" applyFill="1" applyBorder="1" applyAlignment="1" applyProtection="1">
      <alignment horizontal="left" vertical="center" indent="1"/>
      <protection locked="0"/>
    </xf>
    <xf numFmtId="0" fontId="15" fillId="0" borderId="0" xfId="0" applyFont="1" applyAlignment="1" applyProtection="1">
      <alignment horizontal="left" vertical="center"/>
    </xf>
    <xf numFmtId="0" fontId="0" fillId="10" borderId="3" xfId="0" applyFill="1" applyBorder="1" applyProtection="1">
      <alignment vertical="center"/>
    </xf>
    <xf numFmtId="0" fontId="0" fillId="10" borderId="30" xfId="0" applyFill="1" applyBorder="1" applyProtection="1">
      <alignment vertical="center"/>
    </xf>
    <xf numFmtId="0" fontId="15" fillId="0" borderId="0" xfId="0" applyFont="1" applyAlignment="1">
      <alignment vertical="center" wrapText="1"/>
    </xf>
    <xf numFmtId="0" fontId="0" fillId="13" borderId="30" xfId="0" applyFill="1" applyBorder="1" applyProtection="1">
      <alignment vertical="center"/>
    </xf>
    <xf numFmtId="0" fontId="26" fillId="4" borderId="0" xfId="0" applyFont="1" applyFill="1" applyBorder="1" applyProtection="1">
      <alignment vertical="center"/>
    </xf>
    <xf numFmtId="0" fontId="17" fillId="0" borderId="0" xfId="0" applyFont="1" applyAlignment="1">
      <alignment horizontal="left" vertical="center"/>
    </xf>
    <xf numFmtId="0" fontId="17" fillId="4" borderId="0" xfId="0" applyFont="1" applyFill="1" applyAlignment="1">
      <alignment horizontal="left" vertical="center"/>
    </xf>
    <xf numFmtId="14" fontId="0" fillId="12" borderId="3" xfId="0" applyNumberFormat="1" applyFill="1" applyBorder="1" applyAlignment="1" applyProtection="1">
      <alignment horizontal="left" vertical="center"/>
    </xf>
    <xf numFmtId="0" fontId="0" fillId="12" borderId="3" xfId="0" applyFill="1" applyBorder="1" applyAlignment="1" applyProtection="1">
      <alignment horizontal="left" vertical="center"/>
    </xf>
    <xf numFmtId="0" fontId="0" fillId="12" borderId="3" xfId="0" applyFill="1" applyBorder="1" applyAlignment="1" applyProtection="1">
      <alignment horizontal="right" vertical="center"/>
    </xf>
    <xf numFmtId="0" fontId="0" fillId="12" borderId="35" xfId="0" applyFill="1" applyBorder="1" applyAlignment="1" applyProtection="1">
      <alignment horizontal="left" vertical="center"/>
    </xf>
    <xf numFmtId="0" fontId="0" fillId="12" borderId="59" xfId="0" applyFill="1" applyBorder="1" applyAlignment="1" applyProtection="1">
      <alignment horizontal="left" vertical="center"/>
    </xf>
    <xf numFmtId="0" fontId="0" fillId="12" borderId="26" xfId="0" applyFill="1" applyBorder="1" applyAlignment="1" applyProtection="1">
      <alignment horizontal="left" vertical="center"/>
    </xf>
    <xf numFmtId="0" fontId="0" fillId="12" borderId="25" xfId="0" applyFill="1" applyBorder="1" applyAlignment="1" applyProtection="1">
      <alignment horizontal="left" vertical="center"/>
    </xf>
    <xf numFmtId="0" fontId="0" fillId="12" borderId="13" xfId="0" applyFill="1" applyBorder="1" applyAlignment="1" applyProtection="1">
      <alignment horizontal="left" vertical="center"/>
    </xf>
    <xf numFmtId="0" fontId="0" fillId="12" borderId="32" xfId="0" applyFill="1" applyBorder="1" applyAlignment="1" applyProtection="1">
      <alignment horizontal="left" vertical="center"/>
    </xf>
    <xf numFmtId="0" fontId="0" fillId="12" borderId="47" xfId="0" applyFill="1" applyBorder="1" applyAlignment="1" applyProtection="1">
      <alignment horizontal="left" vertical="center"/>
    </xf>
    <xf numFmtId="0" fontId="0" fillId="12" borderId="4" xfId="0" applyFill="1" applyBorder="1" applyAlignment="1" applyProtection="1">
      <alignment horizontal="left" vertical="center"/>
    </xf>
    <xf numFmtId="0" fontId="7" fillId="5" borderId="71" xfId="0" applyFont="1" applyFill="1" applyBorder="1" applyProtection="1">
      <alignment vertical="center"/>
    </xf>
    <xf numFmtId="0" fontId="15" fillId="4" borderId="0" xfId="0" applyFont="1" applyFill="1" applyAlignment="1" applyProtection="1">
      <alignment horizontal="right" vertical="center"/>
    </xf>
    <xf numFmtId="177" fontId="15" fillId="14" borderId="66" xfId="0" applyNumberFormat="1" applyFont="1" applyFill="1" applyBorder="1" applyAlignment="1" applyProtection="1">
      <alignment horizontal="left" vertical="center" indent="1"/>
      <protection locked="0"/>
    </xf>
    <xf numFmtId="0" fontId="15" fillId="14" borderId="41" xfId="0" applyFont="1" applyFill="1" applyBorder="1" applyAlignment="1" applyProtection="1">
      <alignment horizontal="left" vertical="center" indent="1"/>
      <protection locked="0"/>
    </xf>
    <xf numFmtId="0" fontId="15" fillId="14" borderId="20" xfId="0" applyFont="1" applyFill="1" applyBorder="1" applyAlignment="1" applyProtection="1">
      <alignment horizontal="left" vertical="center" indent="1"/>
      <protection locked="0"/>
    </xf>
    <xf numFmtId="0" fontId="15" fillId="14" borderId="12" xfId="0" applyFont="1" applyFill="1" applyBorder="1" applyAlignment="1" applyProtection="1">
      <alignment horizontal="left" vertical="center" indent="1"/>
      <protection locked="0"/>
    </xf>
    <xf numFmtId="0" fontId="15" fillId="14" borderId="13" xfId="0" applyFont="1" applyFill="1" applyBorder="1" applyAlignment="1" applyProtection="1">
      <alignment horizontal="left" vertical="center" indent="1"/>
      <protection locked="0"/>
    </xf>
    <xf numFmtId="0" fontId="15" fillId="14" borderId="67" xfId="0" applyFont="1" applyFill="1" applyBorder="1" applyAlignment="1" applyProtection="1">
      <alignment horizontal="left" vertical="center" indent="1"/>
      <protection locked="0"/>
    </xf>
    <xf numFmtId="49" fontId="15" fillId="14" borderId="13" xfId="0" applyNumberFormat="1" applyFont="1" applyFill="1" applyBorder="1" applyAlignment="1" applyProtection="1">
      <alignment horizontal="left" vertical="center" indent="1"/>
      <protection locked="0"/>
    </xf>
    <xf numFmtId="0" fontId="0" fillId="4" borderId="3" xfId="0" applyFill="1" applyBorder="1" applyProtection="1">
      <alignment vertical="center"/>
      <protection locked="0"/>
    </xf>
    <xf numFmtId="0" fontId="0" fillId="4" borderId="4" xfId="0" applyFill="1" applyBorder="1" applyAlignment="1" applyProtection="1">
      <alignment horizontal="left" vertical="center"/>
      <protection locked="0"/>
    </xf>
    <xf numFmtId="0" fontId="0" fillId="12" borderId="1" xfId="0" applyFill="1" applyBorder="1" applyProtection="1">
      <alignment vertical="center"/>
    </xf>
    <xf numFmtId="0" fontId="3" fillId="14" borderId="47" xfId="1" applyFill="1" applyBorder="1" applyAlignment="1" applyProtection="1">
      <alignment horizontal="left" vertical="center" indent="1"/>
      <protection locked="0"/>
    </xf>
    <xf numFmtId="0" fontId="15" fillId="6" borderId="40" xfId="0" applyFont="1" applyFill="1" applyBorder="1" applyAlignment="1" applyProtection="1">
      <alignment horizontal="left" vertical="center" indent="1"/>
    </xf>
    <xf numFmtId="0" fontId="15" fillId="6" borderId="16" xfId="0" applyFont="1" applyFill="1" applyBorder="1" applyAlignment="1" applyProtection="1">
      <alignment horizontal="left" vertical="center" indent="1"/>
    </xf>
    <xf numFmtId="0" fontId="15" fillId="6" borderId="68" xfId="0" applyFont="1" applyFill="1" applyBorder="1" applyAlignment="1" applyProtection="1">
      <alignment horizontal="left" vertical="center" indent="1"/>
    </xf>
    <xf numFmtId="0" fontId="15" fillId="6" borderId="69" xfId="0" applyFont="1" applyFill="1" applyBorder="1" applyAlignment="1" applyProtection="1">
      <alignment horizontal="left" vertical="center" indent="1"/>
    </xf>
    <xf numFmtId="0" fontId="22" fillId="6" borderId="50" xfId="2" applyFont="1" applyFill="1" applyBorder="1" applyAlignment="1" applyProtection="1">
      <alignment horizontal="left" vertical="center" indent="1"/>
    </xf>
    <xf numFmtId="0" fontId="22" fillId="6" borderId="6" xfId="2" applyFont="1" applyFill="1" applyBorder="1" applyAlignment="1" applyProtection="1">
      <alignment vertical="center"/>
    </xf>
    <xf numFmtId="0" fontId="15" fillId="6" borderId="50" xfId="0" applyFont="1" applyFill="1" applyBorder="1" applyAlignment="1">
      <alignment horizontal="left" vertical="center" indent="1"/>
    </xf>
    <xf numFmtId="0" fontId="22" fillId="6" borderId="4" xfId="2" applyFont="1" applyFill="1" applyBorder="1" applyAlignment="1" applyProtection="1">
      <alignment vertical="center"/>
    </xf>
    <xf numFmtId="0" fontId="22" fillId="6" borderId="55" xfId="2" applyFont="1" applyFill="1" applyBorder="1" applyAlignment="1" applyProtection="1">
      <alignment horizontal="left" vertical="center" indent="1"/>
    </xf>
    <xf numFmtId="0" fontId="15" fillId="6" borderId="55" xfId="0" applyFont="1" applyFill="1" applyBorder="1" applyAlignment="1" applyProtection="1">
      <alignment horizontal="left" vertical="center" indent="1"/>
    </xf>
    <xf numFmtId="0" fontId="15" fillId="6" borderId="4" xfId="0" applyFont="1" applyFill="1" applyBorder="1" applyAlignment="1" applyProtection="1">
      <alignment vertical="center"/>
    </xf>
    <xf numFmtId="0" fontId="15" fillId="6" borderId="56" xfId="0" applyFont="1" applyFill="1" applyBorder="1" applyAlignment="1" applyProtection="1">
      <alignment horizontal="left" vertical="center" indent="1"/>
    </xf>
    <xf numFmtId="0" fontId="15" fillId="6" borderId="21" xfId="0" applyFont="1" applyFill="1" applyBorder="1" applyAlignment="1" applyProtection="1">
      <alignment vertical="center"/>
    </xf>
    <xf numFmtId="0" fontId="15" fillId="6" borderId="50" xfId="0" applyFont="1" applyFill="1" applyBorder="1" applyAlignment="1" applyProtection="1">
      <alignment horizontal="left" vertical="center" indent="1"/>
    </xf>
    <xf numFmtId="0" fontId="15" fillId="6" borderId="6" xfId="0" applyFont="1" applyFill="1" applyBorder="1" applyAlignment="1" applyProtection="1">
      <alignment vertical="center"/>
    </xf>
    <xf numFmtId="0" fontId="22" fillId="6" borderId="57" xfId="2" applyFont="1" applyFill="1" applyBorder="1" applyAlignment="1" applyProtection="1">
      <alignment horizontal="left" vertical="center" indent="1"/>
    </xf>
    <xf numFmtId="0" fontId="22" fillId="6" borderId="18" xfId="2" applyFont="1" applyFill="1" applyBorder="1" applyAlignment="1" applyProtection="1">
      <alignment vertical="center"/>
    </xf>
    <xf numFmtId="14" fontId="33" fillId="5" borderId="3" xfId="0" applyNumberFormat="1" applyFont="1" applyFill="1" applyBorder="1" applyAlignment="1" applyProtection="1">
      <alignment horizontal="center" vertical="center"/>
    </xf>
    <xf numFmtId="0" fontId="33" fillId="5" borderId="3" xfId="0" applyFont="1" applyFill="1" applyBorder="1" applyAlignment="1" applyProtection="1">
      <alignment horizontal="center" vertical="center"/>
    </xf>
    <xf numFmtId="0" fontId="15" fillId="13" borderId="3" xfId="0" applyFont="1" applyFill="1" applyBorder="1" applyProtection="1">
      <alignment vertical="center"/>
    </xf>
    <xf numFmtId="0" fontId="34" fillId="4" borderId="0" xfId="0" applyFont="1" applyFill="1" applyBorder="1" applyAlignment="1" applyProtection="1">
      <alignment vertical="center"/>
    </xf>
    <xf numFmtId="0" fontId="34" fillId="0" borderId="3" xfId="0" applyFont="1" applyBorder="1" applyProtection="1">
      <alignment vertical="center"/>
    </xf>
    <xf numFmtId="0" fontId="35" fillId="4" borderId="3" xfId="0" applyFont="1" applyFill="1" applyBorder="1" applyProtection="1">
      <alignment vertical="center"/>
    </xf>
    <xf numFmtId="0" fontId="15" fillId="4" borderId="39" xfId="0" applyNumberFormat="1" applyFont="1" applyFill="1" applyBorder="1" applyAlignment="1" applyProtection="1">
      <alignment horizontal="left" vertical="center" indent="1"/>
      <protection locked="0"/>
    </xf>
    <xf numFmtId="0" fontId="15" fillId="6" borderId="51" xfId="0" applyFont="1" applyFill="1" applyBorder="1" applyAlignment="1" applyProtection="1">
      <alignment horizontal="center" vertical="center"/>
    </xf>
    <xf numFmtId="0" fontId="15" fillId="6" borderId="75" xfId="0" applyFont="1" applyFill="1" applyBorder="1" applyAlignment="1" applyProtection="1">
      <alignment horizontal="left" vertical="center" indent="1"/>
    </xf>
    <xf numFmtId="178" fontId="15" fillId="6" borderId="41" xfId="0" applyNumberFormat="1" applyFont="1" applyFill="1" applyBorder="1" applyAlignment="1" applyProtection="1">
      <alignment horizontal="left" vertical="center" indent="1"/>
    </xf>
    <xf numFmtId="14" fontId="0" fillId="8" borderId="3" xfId="0" applyNumberFormat="1" applyFill="1" applyBorder="1" applyAlignment="1" applyProtection="1">
      <alignment horizontal="left" vertical="center"/>
    </xf>
    <xf numFmtId="0" fontId="9" fillId="7" borderId="3" xfId="3" applyFont="1" applyFill="1" applyBorder="1">
      <alignment vertical="center"/>
    </xf>
    <xf numFmtId="0" fontId="36" fillId="4" borderId="0" xfId="0" applyFont="1" applyFill="1" applyProtection="1">
      <alignment vertical="center"/>
    </xf>
    <xf numFmtId="0" fontId="37" fillId="4" borderId="0" xfId="0" applyFont="1" applyFill="1" applyAlignment="1" applyProtection="1">
      <alignment horizontal="left" vertical="center"/>
    </xf>
    <xf numFmtId="0" fontId="34" fillId="0" borderId="3" xfId="0" applyFont="1" applyBorder="1" applyProtection="1">
      <alignment vertical="center"/>
      <protection locked="0"/>
    </xf>
    <xf numFmtId="0" fontId="3" fillId="4" borderId="41" xfId="1" applyFill="1" applyBorder="1" applyAlignment="1" applyProtection="1">
      <alignment horizontal="left" vertical="center" indent="1"/>
      <protection locked="0"/>
    </xf>
    <xf numFmtId="0" fontId="0" fillId="5" borderId="1" xfId="0" applyFill="1" applyBorder="1" applyAlignment="1" applyProtection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5" borderId="2" xfId="0" applyFill="1" applyBorder="1" applyAlignment="1" applyProtection="1">
      <alignment vertical="center" wrapText="1"/>
    </xf>
    <xf numFmtId="0" fontId="0" fillId="5" borderId="4" xfId="0" applyFill="1" applyBorder="1" applyAlignment="1" applyProtection="1">
      <alignment vertical="center" wrapText="1"/>
    </xf>
    <xf numFmtId="0" fontId="32" fillId="4" borderId="0" xfId="0" applyFont="1" applyFill="1" applyAlignment="1" applyProtection="1">
      <alignment horizontal="center" vertical="center" shrinkToFit="1"/>
    </xf>
    <xf numFmtId="0" fontId="31" fillId="0" borderId="0" xfId="0" applyFont="1" applyAlignment="1">
      <alignment vertical="center" shrinkToFit="1"/>
    </xf>
    <xf numFmtId="0" fontId="19" fillId="6" borderId="43" xfId="0" applyFont="1" applyFill="1" applyBorder="1" applyAlignment="1" applyProtection="1">
      <alignment horizontal="left" vertical="center" indent="1"/>
    </xf>
    <xf numFmtId="0" fontId="15" fillId="6" borderId="37" xfId="0" applyFont="1" applyFill="1" applyBorder="1" applyAlignment="1">
      <alignment horizontal="left" vertical="center" indent="1"/>
    </xf>
    <xf numFmtId="0" fontId="0" fillId="0" borderId="39" xfId="0" applyBorder="1" applyAlignment="1">
      <alignment horizontal="left" vertical="center"/>
    </xf>
    <xf numFmtId="0" fontId="29" fillId="4" borderId="0" xfId="0" applyFont="1" applyFill="1" applyAlignment="1" applyProtection="1">
      <alignment vertical="center" wrapText="1"/>
    </xf>
    <xf numFmtId="0" fontId="29" fillId="0" borderId="0" xfId="0" applyFont="1" applyAlignment="1">
      <alignment vertical="center" wrapText="1"/>
    </xf>
    <xf numFmtId="0" fontId="19" fillId="4" borderId="0" xfId="0" applyFont="1" applyFill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8" fillId="6" borderId="43" xfId="0" applyFont="1" applyFill="1" applyBorder="1" applyAlignment="1">
      <alignment horizontal="left" vertical="center"/>
    </xf>
    <xf numFmtId="0" fontId="0" fillId="0" borderId="37" xfId="0" applyBorder="1" applyAlignment="1">
      <alignment vertical="center"/>
    </xf>
    <xf numFmtId="0" fontId="0" fillId="0" borderId="39" xfId="0" applyBorder="1" applyAlignment="1">
      <alignment vertical="center"/>
    </xf>
    <xf numFmtId="0" fontId="33" fillId="5" borderId="1" xfId="0" applyFont="1" applyFill="1" applyBorder="1" applyAlignment="1" applyProtection="1">
      <alignment vertical="center" wrapText="1"/>
    </xf>
    <xf numFmtId="0" fontId="15" fillId="4" borderId="0" xfId="1" applyFont="1" applyFill="1" applyBorder="1" applyAlignment="1" applyProtection="1">
      <alignment vertical="top" wrapText="1"/>
    </xf>
    <xf numFmtId="0" fontId="15" fillId="0" borderId="0" xfId="0" applyFont="1" applyAlignment="1" applyProtection="1">
      <alignment vertical="top" wrapText="1"/>
    </xf>
    <xf numFmtId="0" fontId="27" fillId="12" borderId="72" xfId="0" applyFont="1" applyFill="1" applyBorder="1" applyAlignment="1">
      <alignment horizontal="left" vertical="center" wrapText="1"/>
    </xf>
    <xf numFmtId="0" fontId="28" fillId="12" borderId="73" xfId="0" applyFont="1" applyFill="1" applyBorder="1" applyAlignment="1">
      <alignment vertical="center" wrapText="1"/>
    </xf>
    <xf numFmtId="0" fontId="28" fillId="12" borderId="74" xfId="0" applyFont="1" applyFill="1" applyBorder="1" applyAlignment="1">
      <alignment vertical="center" wrapText="1"/>
    </xf>
  </cellXfs>
  <cellStyles count="4">
    <cellStyle name="ハイパーリンク" xfId="1" builtinId="8"/>
    <cellStyle name="標準" xfId="0" builtinId="0"/>
    <cellStyle name="標準 2" xfId="2"/>
    <cellStyle name="標準_40_取込ファイルﾚｲｱｳﾄ_元" xfId="3"/>
  </cellStyles>
  <dxfs count="10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1" tint="0.24994659260841701"/>
        </patternFill>
      </fill>
    </dxf>
    <dxf>
      <fill>
        <patternFill>
          <bgColor rgb="FFFFFFCC"/>
        </patternFill>
      </fill>
    </dxf>
    <dxf>
      <fill>
        <patternFill>
          <bgColor theme="1" tint="0.24994659260841701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mruColors>
      <color rgb="FFFFFF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$N$25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firstButton="1" fmlaLink="$Q$64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24</xdr:row>
          <xdr:rowOff>19050</xdr:rowOff>
        </xdr:from>
        <xdr:to>
          <xdr:col>5</xdr:col>
          <xdr:colOff>600075</xdr:colOff>
          <xdr:row>24</xdr:row>
          <xdr:rowOff>219075</xdr:rowOff>
        </xdr:to>
        <xdr:sp macro="" textlink="">
          <xdr:nvSpPr>
            <xdr:cNvPr id="2061" name="Option Button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790575</xdr:colOff>
          <xdr:row>24</xdr:row>
          <xdr:rowOff>9525</xdr:rowOff>
        </xdr:from>
        <xdr:to>
          <xdr:col>5</xdr:col>
          <xdr:colOff>1162050</xdr:colOff>
          <xdr:row>24</xdr:row>
          <xdr:rowOff>228600</xdr:rowOff>
        </xdr:to>
        <xdr:sp macro="" textlink="">
          <xdr:nvSpPr>
            <xdr:cNvPr id="2062" name="Option Button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64</xdr:row>
          <xdr:rowOff>19050</xdr:rowOff>
        </xdr:from>
        <xdr:to>
          <xdr:col>5</xdr:col>
          <xdr:colOff>552450</xdr:colOff>
          <xdr:row>65</xdr:row>
          <xdr:rowOff>9525</xdr:rowOff>
        </xdr:to>
        <xdr:sp macro="" textlink="">
          <xdr:nvSpPr>
            <xdr:cNvPr id="2080" name="Option Button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64</xdr:row>
          <xdr:rowOff>9525</xdr:rowOff>
        </xdr:from>
        <xdr:to>
          <xdr:col>5</xdr:col>
          <xdr:colOff>1104900</xdr:colOff>
          <xdr:row>65</xdr:row>
          <xdr:rowOff>19050</xdr:rowOff>
        </xdr:to>
        <xdr:sp macro="" textlink="">
          <xdr:nvSpPr>
            <xdr:cNvPr id="2081" name="Option Button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23</xdr:row>
          <xdr:rowOff>209550</xdr:rowOff>
        </xdr:from>
        <xdr:to>
          <xdr:col>5</xdr:col>
          <xdr:colOff>1552575</xdr:colOff>
          <xdr:row>26</xdr:row>
          <xdr:rowOff>123825</xdr:rowOff>
        </xdr:to>
        <xdr:sp macro="" textlink="">
          <xdr:nvSpPr>
            <xdr:cNvPr id="2145" name="Group Box 97" hidden="1">
              <a:extLst>
                <a:ext uri="{63B3BB69-23CF-44E3-9099-C40C66FF867C}">
                  <a14:compatExt spid="_x0000_s2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97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63</xdr:row>
          <xdr:rowOff>142875</xdr:rowOff>
        </xdr:from>
        <xdr:to>
          <xdr:col>5</xdr:col>
          <xdr:colOff>1352550</xdr:colOff>
          <xdr:row>66</xdr:row>
          <xdr:rowOff>66675</xdr:rowOff>
        </xdr:to>
        <xdr:sp macro="" textlink="">
          <xdr:nvSpPr>
            <xdr:cNvPr id="2146" name="Group Box 98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98</a:t>
              </a:r>
            </a:p>
          </xdr:txBody>
        </xdr:sp>
        <xdr:clientData/>
      </xdr:twoCellAnchor>
    </mc:Choice>
    <mc:Fallback/>
  </mc:AlternateContent>
  <xdr:twoCellAnchor>
    <xdr:from>
      <xdr:col>8</xdr:col>
      <xdr:colOff>243417</xdr:colOff>
      <xdr:row>0</xdr:row>
      <xdr:rowOff>116416</xdr:rowOff>
    </xdr:from>
    <xdr:to>
      <xdr:col>8</xdr:col>
      <xdr:colOff>7207250</xdr:colOff>
      <xdr:row>35</xdr:row>
      <xdr:rowOff>31750</xdr:rowOff>
    </xdr:to>
    <xdr:sp macro="" textlink="">
      <xdr:nvSpPr>
        <xdr:cNvPr id="9" name="角丸四角形 8"/>
        <xdr:cNvSpPr/>
      </xdr:nvSpPr>
      <xdr:spPr bwMode="auto">
        <a:xfrm>
          <a:off x="8339667" y="116416"/>
          <a:ext cx="6963833" cy="9175751"/>
        </a:xfrm>
        <a:prstGeom prst="roundRect">
          <a:avLst>
            <a:gd name="adj" fmla="val 511"/>
          </a:avLst>
        </a:prstGeom>
        <a:solidFill>
          <a:schemeClr val="bg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horzOverflow="clip" wrap="square" lIns="91440" tIns="45720" rIns="91440" bIns="45720" rtlCol="0" anchor="t" upright="1">
          <a:noAutofit/>
        </a:bodyPr>
        <a:lstStyle/>
        <a:p>
          <a:pPr algn="l"/>
          <a:r>
            <a:rPr lang="en-US" altLang="ja-JP" sz="1200" b="1" i="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[</a:t>
          </a:r>
          <a:r>
            <a:rPr lang="ja-JP" altLang="en-US" sz="1200" b="1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ご注意</a:t>
          </a:r>
          <a:r>
            <a:rPr lang="en-US" altLang="ja-JP" sz="1200" b="1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]</a:t>
          </a:r>
        </a:p>
        <a:p>
          <a:pPr algn="l"/>
          <a:r>
            <a:rPr lang="en-US" altLang="ja-JP" sz="1100" b="1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1100" b="1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．受験区分について</a:t>
          </a:r>
          <a:endParaRPr lang="en-US" altLang="ja-JP" sz="1100" b="1" i="0" u="none" strike="noStrike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lang="en-US" altLang="ja-JP" sz="1100" b="0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(1)SBA-Mo</a:t>
          </a:r>
        </a:p>
        <a:p>
          <a:pPr algn="l"/>
          <a:r>
            <a:rPr lang="ja-JP" altLang="en-US" sz="1100" b="0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 ・ </a:t>
          </a:r>
          <a:r>
            <a:rPr lang="en-US" altLang="ja-JP" sz="1100" b="0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R1</a:t>
          </a:r>
          <a:r>
            <a:rPr lang="ja-JP" altLang="en-US" sz="1100" b="0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：</a:t>
          </a:r>
          <a:r>
            <a:rPr lang="en-US" altLang="ja-JP" sz="1100" b="0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SBA-Mo</a:t>
          </a:r>
          <a:r>
            <a:rPr lang="ja-JP" altLang="en-US" sz="1100" b="0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試験のみ </a:t>
          </a:r>
        </a:p>
        <a:p>
          <a:pPr algn="l"/>
          <a:r>
            <a:rPr lang="ja-JP" altLang="en-US" sz="1100" b="0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　・ </a:t>
          </a:r>
          <a:r>
            <a:rPr lang="en-US" altLang="ja-JP" sz="1100" b="0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R2</a:t>
          </a:r>
          <a:r>
            <a:rPr lang="ja-JP" altLang="en-US" sz="1100" b="0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：講習会＋</a:t>
          </a:r>
          <a:r>
            <a:rPr lang="en-US" altLang="ja-JP" sz="1100" b="0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SBA-Mo</a:t>
          </a:r>
          <a:r>
            <a:rPr lang="ja-JP" altLang="en-US" sz="1100" b="0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試験</a:t>
          </a:r>
        </a:p>
        <a:p>
          <a:pPr algn="l"/>
          <a:r>
            <a:rPr lang="en-US" altLang="ja-JP" sz="1100" b="0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(2)SBA-Ex</a:t>
          </a:r>
        </a:p>
        <a:p>
          <a:pPr algn="l"/>
          <a:r>
            <a:rPr lang="ja-JP" altLang="en-US" sz="1100" b="0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 ・ </a:t>
          </a:r>
          <a:r>
            <a:rPr lang="en-US" altLang="ja-JP" sz="1100" b="0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ER1</a:t>
          </a:r>
          <a:r>
            <a:rPr lang="ja-JP" altLang="en-US" sz="1100" b="0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：</a:t>
          </a:r>
          <a:r>
            <a:rPr lang="en-US" altLang="ja-JP" sz="1100" b="0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SBA-Ex</a:t>
          </a:r>
          <a:r>
            <a:rPr lang="ja-JP" altLang="en-US" sz="1100" b="0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試験のみ </a:t>
          </a:r>
        </a:p>
        <a:p>
          <a:pPr algn="l"/>
          <a:r>
            <a:rPr lang="ja-JP" altLang="en-US" sz="1100" b="0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　・ </a:t>
          </a:r>
          <a:r>
            <a:rPr lang="en-US" altLang="ja-JP" sz="1100" b="0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ER2</a:t>
          </a:r>
          <a:r>
            <a:rPr lang="ja-JP" altLang="en-US" sz="1100" b="0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：講習会＋</a:t>
          </a:r>
          <a:r>
            <a:rPr lang="en-US" altLang="ja-JP" sz="1100" b="0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SBA-Ex</a:t>
          </a:r>
          <a:r>
            <a:rPr lang="ja-JP" altLang="en-US" sz="1100" b="0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試験</a:t>
          </a:r>
        </a:p>
        <a:p>
          <a:pPr algn="l"/>
          <a:endParaRPr lang="en-US" altLang="ja-JP" sz="1100" b="0" i="0" u="none" strike="noStrike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lang="en-US" altLang="ja-JP" sz="1100" b="1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2.</a:t>
          </a:r>
          <a:r>
            <a:rPr lang="ja-JP" altLang="en-US" sz="1100" b="1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キャンセル・変更について</a:t>
          </a:r>
        </a:p>
        <a:p>
          <a:pPr algn="l"/>
          <a:r>
            <a:rPr lang="ja-JP" altLang="en-US" sz="1100" b="0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・受付完了後の、キャンセル、変更（資格区分、受験区分、試験日、試験会場、受験者、認証カードの要否）は受け付けておりません。</a:t>
          </a:r>
          <a:r>
            <a:rPr lang="ja-JP" altLang="en-US" sz="1100" b="0" i="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十分ご注意のうえ、お申込みください。</a:t>
          </a:r>
          <a:endParaRPr lang="en-US" altLang="ja-JP" sz="1100" b="0" i="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endParaRPr lang="en-US" altLang="ja-JP" sz="1100" b="0" i="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lang="en-US" altLang="ja-JP" sz="1100" b="1" i="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3</a:t>
          </a:r>
          <a:r>
            <a:rPr lang="ja-JP" altLang="ja-JP" sz="1100" b="1" i="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．受験料の振込について</a:t>
          </a:r>
          <a:endParaRPr lang="ja-JP" altLang="ja-JP" b="1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lang="ja-JP" altLang="en-US" sz="1100" b="0" i="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・受験料は、振込期限日までにお振込みください。</a:t>
          </a:r>
        </a:p>
        <a:p>
          <a:pPr algn="l"/>
          <a:r>
            <a:rPr lang="ja-JP" altLang="en-US" sz="1100" b="0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・請求書希望の場合は、請求書記載の振込期限日までにお振込み下さい。</a:t>
          </a:r>
          <a:endParaRPr lang="en-US" altLang="ja-JP" sz="1100" b="0" i="0" u="none" strike="noStrike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lang="ja-JP" altLang="en-US" sz="1100" b="0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・振込期限日までに入金確認ができない場合は、自動的に申込をキャンセルさせていただきます。</a:t>
          </a:r>
          <a:endParaRPr lang="en-US" altLang="ja-JP" sz="1100" b="0" i="0" u="none" strike="noStrike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lang="ja-JP" altLang="en-US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・認証カードを希望された方は、受験料と一緒にカード代を振込まないでください。</a:t>
          </a:r>
          <a:r>
            <a:rPr lang="ja-JP" altLang="en-US"/>
            <a:t/>
          </a:r>
          <a:br>
            <a:rPr lang="ja-JP" altLang="en-US"/>
          </a:br>
          <a:endParaRPr lang="en-US" altLang="ja-JP" sz="1100" b="0" i="0" u="none" strike="noStrike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b="1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4</a:t>
          </a:r>
          <a:r>
            <a:rPr lang="ja-JP" altLang="en-US" sz="1100" b="1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．認証カードについて</a:t>
          </a:r>
          <a:r>
            <a:rPr lang="ja-JP" altLang="ja-JP" sz="1100" b="1" i="0">
              <a:effectLst/>
              <a:latin typeface="+mn-lt"/>
              <a:ea typeface="+mn-ea"/>
              <a:cs typeface="+mn-cs"/>
            </a:rPr>
            <a:t>（希望者のみ）</a:t>
          </a:r>
          <a:endParaRPr lang="en-US" altLang="ja-JP" sz="1100" b="1" i="0" u="none" strike="noStrike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lang="ja-JP" altLang="en-US" sz="1100" b="0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・認証カードは、受験料とは別に </a:t>
          </a:r>
          <a:r>
            <a:rPr lang="en-US" altLang="ja-JP" sz="1100" b="0" i="0" u="none" strike="noStrik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1,650</a:t>
          </a:r>
          <a:r>
            <a:rPr lang="ja-JP" altLang="en-US" sz="1100" b="0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円（税込）</a:t>
          </a:r>
          <a:r>
            <a:rPr lang="en-US" altLang="ja-JP" sz="1100" b="0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/</a:t>
          </a:r>
          <a:r>
            <a:rPr lang="ja-JP" altLang="en-US" sz="1100" b="0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枚の発行費用がかかります。</a:t>
          </a:r>
          <a:r>
            <a:rPr lang="ja-JP" altLang="en-US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endParaRPr lang="en-US" altLang="ja-JP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eaLnBrk="1" fontAlgn="auto" latinLnBrk="0" hangingPunct="1"/>
          <a:r>
            <a:rPr lang="ja-JP" altLang="en-US" sz="11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</a:t>
          </a:r>
          <a:r>
            <a:rPr lang="ja-JP" altLang="ja-JP" sz="11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合格発表後、</a:t>
          </a:r>
          <a:r>
            <a:rPr kumimoji="1" lang="en-US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5</a:t>
          </a:r>
          <a:r>
            <a:rPr kumimoji="1" lang="ja-JP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営業日以内に請求書を発行・発送</a:t>
          </a:r>
          <a:r>
            <a:rPr kumimoji="1" lang="ja-JP" altLang="en-US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いたします。</a:t>
          </a:r>
          <a:endParaRPr kumimoji="1" lang="en-US" altLang="ja-JP" sz="1100" b="0" i="0" baseline="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eaLnBrk="1" fontAlgn="auto" latinLnBrk="0" hangingPunct="1"/>
          <a:r>
            <a:rPr kumimoji="1" lang="ja-JP" altLang="en-US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</a:t>
          </a:r>
          <a:r>
            <a:rPr kumimoji="1" lang="ja-JP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請求書に記載の振込期限日</a:t>
          </a:r>
          <a:r>
            <a:rPr kumimoji="1" lang="ja-JP" altLang="en-US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までにお振込み下さい。</a:t>
          </a:r>
          <a:r>
            <a:rPr kumimoji="1" lang="ja-JP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endParaRPr kumimoji="1" lang="en-US" altLang="ja-JP" sz="1100" b="0" i="0" baseline="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eaLnBrk="1" fontAlgn="auto" latinLnBrk="0" hangingPunct="1"/>
          <a:r>
            <a:rPr lang="ja-JP" altLang="en-US" sz="11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・振込期限日までに入金確認ができない場合は、自動的に申込をキャンセルさせていただきます。</a:t>
          </a:r>
          <a:endParaRPr lang="en-US" altLang="ja-JP" sz="11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eaLnBrk="1" fontAlgn="auto" latinLnBrk="0" hangingPunct="1"/>
          <a:endParaRPr lang="en-US" altLang="ja-JP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eaLnBrk="1" fontAlgn="auto" latinLnBrk="0" hangingPunct="1"/>
          <a:r>
            <a:rPr lang="en-US" altLang="ja-JP" b="1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5.</a:t>
          </a:r>
          <a:r>
            <a:rPr lang="ja-JP" altLang="en-US" b="1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送付物の発送日について</a:t>
          </a:r>
          <a:endParaRPr lang="en-US" altLang="ja-JP" b="1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1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受験票は、受験日の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10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日前までに郵送します。</a:t>
          </a:r>
          <a:endParaRPr lang="ja-JP" altLang="ja-JP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1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</a:t>
          </a:r>
          <a:r>
            <a:rPr kumimoji="1" lang="ja-JP" altLang="ja-JP" sz="11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試験結果</a:t>
          </a:r>
          <a:r>
            <a:rPr kumimoji="1" lang="ja-JP" altLang="en-US" sz="11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通知</a:t>
          </a:r>
          <a:r>
            <a:rPr kumimoji="1" lang="ja-JP" altLang="ja-JP" sz="11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は合格発表後、約</a:t>
          </a:r>
          <a:r>
            <a:rPr kumimoji="1" lang="en-US" altLang="ja-JP" sz="11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kumimoji="1" lang="ja-JP" altLang="ja-JP" sz="11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ヶ月後に郵送します。</a:t>
          </a:r>
          <a:endParaRPr lang="ja-JP" altLang="ja-JP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1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</a:t>
          </a:r>
          <a:r>
            <a:rPr kumimoji="1" lang="ja-JP" altLang="ja-JP" sz="11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認証カードは合格発表後、約</a:t>
          </a:r>
          <a:r>
            <a:rPr kumimoji="1" lang="en-US" altLang="ja-JP" sz="11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</a:t>
          </a:r>
          <a:r>
            <a:rPr kumimoji="1" lang="ja-JP" altLang="ja-JP" sz="11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ヶ月後に郵送します。</a:t>
          </a:r>
          <a:endParaRPr lang="ja-JP" altLang="ja-JP"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en-US" altLang="ja-JP" sz="11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6.</a:t>
          </a:r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マイページ仮登録について</a:t>
          </a: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「受験者情報」欄にご記入された内容で、マイページの仮登録を行います。</a:t>
          </a: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その際ご記入いただいたメールアドレスをマイページのログイン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ID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として使用いたします。</a:t>
          </a:r>
        </a:p>
        <a:p>
          <a:pPr algn="l"/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ja-JP" altLang="en-US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8</xdr:col>
      <xdr:colOff>1650999</xdr:colOff>
      <xdr:row>36</xdr:row>
      <xdr:rowOff>158750</xdr:rowOff>
    </xdr:from>
    <xdr:to>
      <xdr:col>8</xdr:col>
      <xdr:colOff>5575300</xdr:colOff>
      <xdr:row>42</xdr:row>
      <xdr:rowOff>169333</xdr:rowOff>
    </xdr:to>
    <xdr:sp macro="" textlink="">
      <xdr:nvSpPr>
        <xdr:cNvPr id="10" name="テキスト ボックス 9"/>
        <xdr:cNvSpPr txBox="1"/>
      </xdr:nvSpPr>
      <xdr:spPr>
        <a:xfrm>
          <a:off x="9747249" y="9652000"/>
          <a:ext cx="3924301" cy="1407583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2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振込先：</a:t>
          </a:r>
          <a:r>
            <a:rPr lang="ja-JP" altLang="ja-JP" sz="12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ja-JP" altLang="ja-JP" sz="12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en-US" sz="12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lang="ja-JP" altLang="ja-JP" sz="12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振込口座   三菱</a:t>
          </a:r>
          <a:r>
            <a:rPr lang="en-US" altLang="ja-JP" sz="12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UFJ</a:t>
          </a:r>
          <a:r>
            <a:rPr lang="ja-JP" altLang="ja-JP" sz="12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銀行 大阪駅前支店    </a:t>
          </a:r>
          <a:br>
            <a:rPr lang="ja-JP" altLang="ja-JP" sz="12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en-US" sz="12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lang="ja-JP" altLang="ja-JP" sz="12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普通口座 </a:t>
          </a:r>
          <a:r>
            <a:rPr lang="en-US" altLang="ja-JP" sz="12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5448576    </a:t>
          </a:r>
        </a:p>
        <a:p>
          <a:pPr algn="l"/>
          <a:r>
            <a:rPr lang="ja-JP" altLang="en-US" sz="12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lang="ja-JP" altLang="ja-JP" sz="12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日本認証株式会社</a:t>
          </a:r>
          <a:r>
            <a:rPr lang="en-US" altLang="ja-JP" sz="12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</a:t>
          </a:r>
          <a:r>
            <a:rPr lang="ja-JP" altLang="ja-JP" sz="12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ニホンニンショウカブシキガイシャ</a:t>
          </a:r>
          <a:r>
            <a:rPr lang="en-US" altLang="ja-JP" sz="12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  </a:t>
          </a:r>
          <a:endParaRPr kumimoji="1" lang="ja-JP" altLang="en-US" sz="12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D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/>
          </a:outerShdw>
        </a:effectLst>
      </a:spPr>
      <a:bodyPr wrap="none" lIns="91440" tIns="45720" rIns="91440" bIns="4572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D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/>
          </a:outerShdw>
        </a:effectLst>
      </a:spPr>
      <a:bodyPr wrap="none" lIns="91440" tIns="45720" rIns="91440" bIns="4572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102"/>
  <sheetViews>
    <sheetView tabSelected="1" zoomScale="90" zoomScaleNormal="90" zoomScaleSheetLayoutView="100" workbookViewId="0"/>
  </sheetViews>
  <sheetFormatPr defaultRowHeight="18.75" x14ac:dyDescent="0.15"/>
  <cols>
    <col min="1" max="1" width="2.625" style="100" customWidth="1"/>
    <col min="2" max="2" width="3.625" style="100" customWidth="1"/>
    <col min="3" max="3" width="4.625" style="100" customWidth="1"/>
    <col min="4" max="4" width="30.625" style="100" customWidth="1"/>
    <col min="5" max="5" width="15.625" style="100" customWidth="1"/>
    <col min="6" max="6" width="45.625" style="192" customWidth="1"/>
    <col min="7" max="8" width="1.625" style="192" customWidth="1"/>
    <col min="9" max="9" width="99.625" style="10" customWidth="1"/>
    <col min="10" max="11" width="4.75" style="42" hidden="1" customWidth="1"/>
    <col min="12" max="12" width="21.5" style="11" hidden="1" customWidth="1"/>
    <col min="13" max="13" width="18.25" style="11" hidden="1" customWidth="1"/>
    <col min="14" max="14" width="17.75" style="11" hidden="1" customWidth="1"/>
    <col min="15" max="15" width="15.875" style="11" hidden="1" customWidth="1"/>
    <col min="16" max="16" width="24" style="11" hidden="1" customWidth="1"/>
    <col min="17" max="17" width="7.25" style="11" hidden="1" customWidth="1"/>
    <col min="18" max="18" width="20.25" style="11" hidden="1" customWidth="1"/>
    <col min="19" max="19" width="15.75" style="11" hidden="1" customWidth="1"/>
    <col min="20" max="20" width="6.625" style="11" hidden="1" customWidth="1"/>
    <col min="21" max="21" width="17.5" style="11" hidden="1" customWidth="1"/>
    <col min="22" max="22" width="5.625" style="11" hidden="1" customWidth="1"/>
    <col min="23" max="16384" width="9" style="9"/>
  </cols>
  <sheetData>
    <row r="1" spans="1:21" ht="15" customHeight="1" thickBot="1" x14ac:dyDescent="0.2">
      <c r="A1" s="94"/>
      <c r="B1" s="94"/>
      <c r="C1" s="94"/>
      <c r="D1" s="94"/>
      <c r="E1" s="94"/>
      <c r="F1" s="95"/>
      <c r="G1" s="95"/>
      <c r="H1" s="95"/>
      <c r="I1" s="19"/>
    </row>
    <row r="2" spans="1:21" ht="20.100000000000001" customHeight="1" thickBot="1" x14ac:dyDescent="0.2">
      <c r="A2" s="94"/>
      <c r="B2" s="262" t="str">
        <f>"セーフティベーシックアセッサ "&amp;L2&amp;"("&amp;M2&amp;") 受験申込書（個人）"</f>
        <v>セーフティベーシックアセッサ 機械運用安全分野(SBA-Mo) 受験申込書（個人）</v>
      </c>
      <c r="C2" s="263"/>
      <c r="D2" s="263"/>
      <c r="E2" s="263"/>
      <c r="F2" s="263"/>
      <c r="G2" s="96"/>
      <c r="H2" s="96"/>
      <c r="I2" s="20"/>
      <c r="J2" s="43"/>
      <c r="K2" s="196">
        <f>E85</f>
        <v>1</v>
      </c>
      <c r="L2" s="194" t="str">
        <f>VLOOKUP($K$2,$O$2:$U$3,2,FALSE)</f>
        <v>機械運用安全分野</v>
      </c>
      <c r="M2" s="194" t="str">
        <f>VLOOKUP($K$2,$O$2:$U$3,3,FALSE)</f>
        <v>SBA-Mo</v>
      </c>
      <c r="O2" s="193">
        <v>1</v>
      </c>
      <c r="P2" s="193" t="s">
        <v>187</v>
      </c>
      <c r="Q2" s="193" t="s">
        <v>188</v>
      </c>
      <c r="R2" s="193" t="s">
        <v>96</v>
      </c>
      <c r="S2" s="193" t="s">
        <v>97</v>
      </c>
      <c r="T2" s="193" t="s">
        <v>149</v>
      </c>
      <c r="U2" s="193" t="s">
        <v>155</v>
      </c>
    </row>
    <row r="3" spans="1:21" ht="36" customHeight="1" thickBot="1" x14ac:dyDescent="0.2">
      <c r="A3" s="94"/>
      <c r="B3" s="94"/>
      <c r="C3" s="253"/>
      <c r="D3" s="254" t="s">
        <v>224</v>
      </c>
      <c r="E3" s="97"/>
      <c r="F3" s="97"/>
      <c r="G3" s="95"/>
      <c r="H3" s="95"/>
      <c r="I3" s="19"/>
      <c r="O3" s="193">
        <v>2</v>
      </c>
      <c r="P3" s="193" t="s">
        <v>189</v>
      </c>
      <c r="Q3" s="193" t="s">
        <v>190</v>
      </c>
      <c r="R3" s="193" t="s">
        <v>191</v>
      </c>
      <c r="S3" s="193" t="s">
        <v>192</v>
      </c>
      <c r="T3" s="193" t="s">
        <v>193</v>
      </c>
      <c r="U3" s="193" t="s">
        <v>194</v>
      </c>
    </row>
    <row r="4" spans="1:21" ht="39.75" customHeight="1" thickBot="1" x14ac:dyDescent="0.2">
      <c r="A4" s="94"/>
      <c r="B4" s="94"/>
      <c r="C4" s="277" t="s">
        <v>198</v>
      </c>
      <c r="D4" s="278"/>
      <c r="E4" s="278"/>
      <c r="F4" s="279"/>
      <c r="G4" s="98"/>
      <c r="H4" s="195"/>
      <c r="I4" s="19"/>
    </row>
    <row r="5" spans="1:21" ht="60" customHeight="1" x14ac:dyDescent="0.15">
      <c r="A5" s="94"/>
      <c r="B5" s="94"/>
      <c r="C5" s="267" t="s">
        <v>204</v>
      </c>
      <c r="D5" s="268"/>
      <c r="E5" s="268"/>
      <c r="F5" s="268"/>
      <c r="G5" s="95"/>
      <c r="H5" s="95"/>
      <c r="I5" s="19"/>
      <c r="L5" s="28" t="s">
        <v>71</v>
      </c>
      <c r="M5" s="30">
        <f>IF(OR(F13="",F10="",F46="",F47="",F48=""),1,2)</f>
        <v>1</v>
      </c>
    </row>
    <row r="6" spans="1:21" ht="15.95" customHeight="1" thickBot="1" x14ac:dyDescent="0.2">
      <c r="A6" s="94"/>
      <c r="B6" s="94"/>
      <c r="C6" s="269" t="s">
        <v>102</v>
      </c>
      <c r="D6" s="270"/>
      <c r="E6" s="270"/>
      <c r="F6" s="270"/>
      <c r="G6" s="95"/>
      <c r="H6" s="95"/>
      <c r="I6" s="19"/>
      <c r="L6" s="28" t="s">
        <v>72</v>
      </c>
      <c r="M6" s="27">
        <f>IF(OR(F14="",F15="",F16="",F17="",F18="",F19="",F20="",F21=""),1,2)</f>
        <v>1</v>
      </c>
    </row>
    <row r="7" spans="1:21" ht="23.25" customHeight="1" thickBot="1" x14ac:dyDescent="0.2">
      <c r="A7" s="94"/>
      <c r="B7" s="94"/>
      <c r="C7" s="264" t="str">
        <f>IF(OR(F10="",F14=""),"",F10&amp;"　"&amp;"受験申込書(個人)　"&amp;F14&amp;" "&amp;F15)</f>
        <v/>
      </c>
      <c r="D7" s="265"/>
      <c r="E7" s="265"/>
      <c r="F7" s="266"/>
      <c r="G7" s="95"/>
      <c r="H7" s="95"/>
      <c r="I7" s="19"/>
      <c r="L7" s="27" t="s">
        <v>94</v>
      </c>
      <c r="M7" s="27">
        <f>IF(AND(M5=2,M6=2),2,1)</f>
        <v>1</v>
      </c>
    </row>
    <row r="8" spans="1:21" ht="18" customHeight="1" x14ac:dyDescent="0.15">
      <c r="A8" s="94"/>
      <c r="B8" s="94"/>
      <c r="C8" s="99"/>
      <c r="D8" s="99"/>
      <c r="E8" s="99"/>
      <c r="F8" s="95"/>
      <c r="G8" s="95"/>
      <c r="H8" s="95"/>
      <c r="I8" s="19"/>
      <c r="L8" s="28" t="s">
        <v>95</v>
      </c>
      <c r="M8" s="27">
        <f>IF(F61="",2,IF(OR(F61="",F62="",F69="",F70="",F72="",F73=""),1,2))</f>
        <v>2</v>
      </c>
    </row>
    <row r="9" spans="1:21" ht="18" customHeight="1" thickBot="1" x14ac:dyDescent="0.2">
      <c r="A9" s="94"/>
      <c r="B9" s="197" t="s">
        <v>219</v>
      </c>
      <c r="C9" s="99"/>
      <c r="D9" s="99"/>
      <c r="E9" s="99"/>
      <c r="F9" s="95"/>
      <c r="G9" s="95"/>
      <c r="H9" s="95"/>
      <c r="I9" s="19"/>
    </row>
    <row r="10" spans="1:21" ht="24.95" customHeight="1" thickBot="1" x14ac:dyDescent="0.2">
      <c r="A10" s="94"/>
      <c r="B10" s="94"/>
      <c r="C10" s="128" t="s">
        <v>196</v>
      </c>
      <c r="D10" s="129" t="s">
        <v>220</v>
      </c>
      <c r="E10" s="130"/>
      <c r="F10" s="247"/>
      <c r="G10" s="95"/>
      <c r="H10" s="95"/>
      <c r="I10" s="19"/>
      <c r="L10" s="28" t="s">
        <v>45</v>
      </c>
      <c r="M10" s="200">
        <f ca="1">IF(F13="",TODAY(),F13)</f>
        <v>43714</v>
      </c>
    </row>
    <row r="11" spans="1:21" ht="18" customHeight="1" x14ac:dyDescent="0.15">
      <c r="A11" s="94"/>
      <c r="B11" s="94"/>
      <c r="C11" s="99"/>
      <c r="D11" s="99"/>
      <c r="E11" s="99"/>
      <c r="F11" s="95"/>
      <c r="G11" s="95"/>
      <c r="H11" s="95"/>
      <c r="I11" s="21"/>
      <c r="L11" s="28" t="s">
        <v>98</v>
      </c>
      <c r="M11" s="200" t="str">
        <f>IF(F10="","",F10)</f>
        <v/>
      </c>
      <c r="O11" s="12"/>
      <c r="P11" s="12"/>
      <c r="Q11" s="12"/>
    </row>
    <row r="12" spans="1:21" ht="18" customHeight="1" thickBot="1" x14ac:dyDescent="0.2">
      <c r="A12" s="94"/>
      <c r="B12" s="199" t="s">
        <v>101</v>
      </c>
      <c r="C12" s="102"/>
      <c r="D12" s="103"/>
      <c r="E12" s="103"/>
      <c r="F12" s="104" t="s">
        <v>18</v>
      </c>
      <c r="G12" s="95"/>
      <c r="H12" s="95"/>
      <c r="I12" s="19"/>
    </row>
    <row r="13" spans="1:21" ht="18" customHeight="1" thickBot="1" x14ac:dyDescent="0.2">
      <c r="A13" s="94"/>
      <c r="B13" s="94"/>
      <c r="C13" s="105" t="s">
        <v>76</v>
      </c>
      <c r="D13" s="106" t="s">
        <v>216</v>
      </c>
      <c r="E13" s="107"/>
      <c r="F13" s="108"/>
      <c r="G13" s="95"/>
      <c r="H13" s="95"/>
      <c r="I13" s="19"/>
      <c r="L13" s="28" t="s">
        <v>45</v>
      </c>
      <c r="M13" s="200">
        <f ca="1">IF(F13="",TODAY(),F13)</f>
        <v>43714</v>
      </c>
    </row>
    <row r="14" spans="1:21" ht="18" customHeight="1" x14ac:dyDescent="0.15">
      <c r="A14" s="94"/>
      <c r="B14" s="94"/>
      <c r="C14" s="139" t="s">
        <v>26</v>
      </c>
      <c r="D14" s="140" t="s">
        <v>28</v>
      </c>
      <c r="E14" s="141" t="s">
        <v>0</v>
      </c>
      <c r="F14" s="142"/>
      <c r="G14" s="122"/>
      <c r="H14" s="122"/>
      <c r="I14" s="19"/>
      <c r="J14" s="44"/>
      <c r="K14" s="44"/>
      <c r="L14" s="28" t="s">
        <v>116</v>
      </c>
      <c r="M14" s="201" t="str">
        <f t="shared" ref="M14:M22" si="0">IF(F14="","",F14)</f>
        <v/>
      </c>
      <c r="O14" s="12"/>
      <c r="R14" s="12"/>
    </row>
    <row r="15" spans="1:21" ht="18" customHeight="1" x14ac:dyDescent="0.15">
      <c r="A15" s="94"/>
      <c r="B15" s="94"/>
      <c r="C15" s="116"/>
      <c r="D15" s="143"/>
      <c r="E15" s="144" t="s">
        <v>1</v>
      </c>
      <c r="F15" s="145"/>
      <c r="G15" s="122"/>
      <c r="H15" s="122"/>
      <c r="I15" s="19"/>
      <c r="J15" s="44"/>
      <c r="K15" s="44"/>
      <c r="L15" s="28" t="s">
        <v>117</v>
      </c>
      <c r="M15" s="201" t="str">
        <f t="shared" si="0"/>
        <v/>
      </c>
      <c r="O15" s="14"/>
    </row>
    <row r="16" spans="1:21" ht="18" customHeight="1" thickBot="1" x14ac:dyDescent="0.2">
      <c r="A16" s="94"/>
      <c r="B16" s="94"/>
      <c r="C16" s="123" t="s">
        <v>26</v>
      </c>
      <c r="D16" s="146" t="s">
        <v>29</v>
      </c>
      <c r="E16" s="147" t="s">
        <v>43</v>
      </c>
      <c r="F16" s="145"/>
      <c r="G16" s="148"/>
      <c r="H16" s="148"/>
      <c r="I16" s="22"/>
      <c r="J16" s="44"/>
      <c r="K16" s="44"/>
      <c r="L16" s="28" t="s">
        <v>118</v>
      </c>
      <c r="M16" s="201" t="str">
        <f t="shared" si="0"/>
        <v/>
      </c>
    </row>
    <row r="17" spans="1:22" ht="18" customHeight="1" thickBot="1" x14ac:dyDescent="0.2">
      <c r="A17" s="94"/>
      <c r="B17" s="94"/>
      <c r="C17" s="116"/>
      <c r="D17" s="143"/>
      <c r="E17" s="147" t="s">
        <v>44</v>
      </c>
      <c r="F17" s="145"/>
      <c r="G17" s="148"/>
      <c r="H17" s="148"/>
      <c r="I17" s="23"/>
      <c r="J17" s="44"/>
      <c r="K17" s="44"/>
      <c r="L17" s="28" t="s">
        <v>119</v>
      </c>
      <c r="M17" s="201" t="str">
        <f t="shared" si="0"/>
        <v/>
      </c>
      <c r="O17" s="14"/>
      <c r="R17" s="37" t="s">
        <v>20</v>
      </c>
    </row>
    <row r="18" spans="1:22" ht="18" customHeight="1" x14ac:dyDescent="0.15">
      <c r="A18" s="94"/>
      <c r="B18" s="94"/>
      <c r="C18" s="123" t="s">
        <v>30</v>
      </c>
      <c r="D18" s="146" t="s">
        <v>31</v>
      </c>
      <c r="E18" s="149" t="s">
        <v>89</v>
      </c>
      <c r="F18" s="145"/>
      <c r="G18" s="148"/>
      <c r="H18" s="148"/>
      <c r="I18" s="24"/>
      <c r="J18" s="46"/>
      <c r="K18" s="46"/>
      <c r="L18" s="28" t="s">
        <v>120</v>
      </c>
      <c r="M18" s="201" t="str">
        <f>IF(F18="","",PROPER(F18))</f>
        <v/>
      </c>
      <c r="O18" s="12"/>
      <c r="R18" s="34" t="s">
        <v>9</v>
      </c>
      <c r="S18" s="12"/>
      <c r="T18" s="12"/>
    </row>
    <row r="19" spans="1:22" ht="18" customHeight="1" thickBot="1" x14ac:dyDescent="0.2">
      <c r="A19" s="94"/>
      <c r="B19" s="94"/>
      <c r="C19" s="116"/>
      <c r="D19" s="143"/>
      <c r="E19" s="147" t="s">
        <v>90</v>
      </c>
      <c r="F19" s="145"/>
      <c r="G19" s="148"/>
      <c r="H19" s="148"/>
      <c r="I19" s="18"/>
      <c r="J19" s="46"/>
      <c r="K19" s="46"/>
      <c r="L19" s="28" t="s">
        <v>121</v>
      </c>
      <c r="M19" s="201" t="str">
        <f>IF(F19="","",PROPER(F19))</f>
        <v/>
      </c>
      <c r="O19" s="12"/>
      <c r="P19" s="12"/>
      <c r="Q19" s="12"/>
      <c r="R19" s="26" t="s">
        <v>10</v>
      </c>
      <c r="S19" s="12"/>
      <c r="T19" s="12"/>
    </row>
    <row r="20" spans="1:22" ht="18" customHeight="1" thickBot="1" x14ac:dyDescent="0.2">
      <c r="A20" s="94"/>
      <c r="B20" s="94"/>
      <c r="C20" s="150" t="s">
        <v>26</v>
      </c>
      <c r="D20" s="151" t="s">
        <v>32</v>
      </c>
      <c r="E20" s="152"/>
      <c r="F20" s="153"/>
      <c r="G20" s="148"/>
      <c r="H20" s="148"/>
      <c r="I20" s="21"/>
      <c r="J20" s="15"/>
      <c r="K20" s="15"/>
      <c r="L20" s="28" t="s">
        <v>122</v>
      </c>
      <c r="M20" s="200" t="str">
        <f t="shared" si="0"/>
        <v/>
      </c>
      <c r="P20" s="15"/>
      <c r="Q20" s="15"/>
      <c r="S20" s="12"/>
      <c r="T20" s="12"/>
      <c r="V20" s="12"/>
    </row>
    <row r="21" spans="1:22" ht="18" customHeight="1" thickTop="1" thickBot="1" x14ac:dyDescent="0.2">
      <c r="A21" s="94"/>
      <c r="B21" s="94"/>
      <c r="C21" s="154" t="s">
        <v>99</v>
      </c>
      <c r="D21" s="155" t="s">
        <v>39</v>
      </c>
      <c r="E21" s="156"/>
      <c r="F21" s="256"/>
      <c r="G21" s="148"/>
      <c r="H21" s="148"/>
      <c r="I21" s="21"/>
      <c r="J21" s="15"/>
      <c r="K21" s="15"/>
      <c r="L21" s="28" t="s">
        <v>123</v>
      </c>
      <c r="M21" s="201" t="str">
        <f t="shared" si="0"/>
        <v/>
      </c>
      <c r="S21" s="12"/>
      <c r="T21" s="12"/>
      <c r="U21" s="12"/>
      <c r="V21" s="12"/>
    </row>
    <row r="22" spans="1:22" ht="18" customHeight="1" thickTop="1" thickBot="1" x14ac:dyDescent="0.2">
      <c r="A22" s="94"/>
      <c r="B22" s="94"/>
      <c r="C22" s="135"/>
      <c r="D22" s="136" t="s">
        <v>202</v>
      </c>
      <c r="E22" s="137"/>
      <c r="F22" s="157"/>
      <c r="G22" s="148"/>
      <c r="H22" s="148"/>
      <c r="I22" s="21"/>
      <c r="J22" s="15"/>
      <c r="K22" s="15"/>
      <c r="L22" s="28" t="s">
        <v>46</v>
      </c>
      <c r="M22" s="201" t="str">
        <f t="shared" si="0"/>
        <v/>
      </c>
      <c r="S22" s="12"/>
      <c r="T22" s="12"/>
      <c r="U22" s="12"/>
      <c r="V22" s="12"/>
    </row>
    <row r="23" spans="1:22" ht="18" customHeight="1" thickBot="1" x14ac:dyDescent="0.2">
      <c r="A23" s="94"/>
      <c r="B23" s="94"/>
      <c r="C23" s="158" t="s">
        <v>103</v>
      </c>
      <c r="D23" s="159"/>
      <c r="E23" s="160"/>
      <c r="F23" s="161"/>
      <c r="G23" s="148"/>
      <c r="H23" s="148"/>
      <c r="I23" s="21"/>
      <c r="J23" s="15"/>
      <c r="K23" s="15"/>
      <c r="S23" s="12"/>
      <c r="T23" s="12"/>
      <c r="U23" s="12"/>
      <c r="V23" s="12"/>
    </row>
    <row r="24" spans="1:22" ht="18" customHeight="1" thickTop="1" x14ac:dyDescent="0.15">
      <c r="A24" s="94"/>
      <c r="B24" s="94"/>
      <c r="C24" s="116"/>
      <c r="D24" s="117" t="s">
        <v>33</v>
      </c>
      <c r="E24" s="118"/>
      <c r="F24" s="162"/>
      <c r="G24" s="148"/>
      <c r="H24" s="148"/>
      <c r="I24" s="21"/>
      <c r="J24" s="15"/>
      <c r="K24" s="15"/>
      <c r="L24" s="27" t="s">
        <v>82</v>
      </c>
      <c r="M24" s="201" t="str">
        <f>IF($N$25=0,"",IF(F24="","",F24))</f>
        <v/>
      </c>
      <c r="R24" s="12"/>
      <c r="S24" s="27" t="s">
        <v>151</v>
      </c>
      <c r="T24" s="27">
        <v>1.1000000000000001</v>
      </c>
      <c r="U24" s="12"/>
      <c r="V24" s="12"/>
    </row>
    <row r="25" spans="1:22" ht="18" customHeight="1" thickBot="1" x14ac:dyDescent="0.2">
      <c r="A25" s="94"/>
      <c r="B25" s="94"/>
      <c r="C25" s="116"/>
      <c r="D25" s="163" t="s">
        <v>104</v>
      </c>
      <c r="E25" s="118"/>
      <c r="F25" s="162"/>
      <c r="G25" s="148"/>
      <c r="H25" s="148"/>
      <c r="I25" s="21"/>
      <c r="J25" s="15"/>
      <c r="K25" s="15"/>
      <c r="L25" s="27" t="s">
        <v>124</v>
      </c>
      <c r="M25" s="201" t="str">
        <f>IF(OR($F24="",$N25=0),"",IF($N25=1,"前","後"))</f>
        <v/>
      </c>
      <c r="N25" s="220">
        <v>0</v>
      </c>
      <c r="R25" s="29" t="s">
        <v>91</v>
      </c>
      <c r="S25" s="27" t="s">
        <v>23</v>
      </c>
      <c r="T25" s="27" t="s">
        <v>150</v>
      </c>
      <c r="U25" s="12"/>
      <c r="V25" s="12"/>
    </row>
    <row r="26" spans="1:22" ht="18" customHeight="1" thickBot="1" x14ac:dyDescent="0.2">
      <c r="A26" s="94"/>
      <c r="B26" s="94"/>
      <c r="C26" s="164"/>
      <c r="D26" s="165" t="s">
        <v>34</v>
      </c>
      <c r="E26" s="166"/>
      <c r="F26" s="145"/>
      <c r="G26" s="148"/>
      <c r="H26" s="148"/>
      <c r="I26" s="23"/>
      <c r="J26" s="15"/>
      <c r="K26" s="15"/>
      <c r="L26" s="28" t="s">
        <v>34</v>
      </c>
      <c r="M26" s="201" t="str">
        <f t="shared" ref="M26:M31" si="1">IF(F26="","",F26)</f>
        <v/>
      </c>
      <c r="N26" s="222" t="str">
        <f>IF($M$25="前",$M$24&amp;$M$26,$M$26&amp;$M$24)</f>
        <v/>
      </c>
      <c r="O26" s="210"/>
      <c r="R26" s="194" t="str">
        <f>VLOOKUP($K$2,$O$2:$U$3,4,FALSE)</f>
        <v>R1：SBA-Mo試験のみ</v>
      </c>
      <c r="S26" s="194" t="str">
        <f>VLOOKUP($K$2,$O$2:$U$3,6,FALSE)</f>
        <v>R1</v>
      </c>
      <c r="T26" s="27">
        <f>5000*$T$24</f>
        <v>5500</v>
      </c>
      <c r="U26" s="12"/>
      <c r="V26" s="12"/>
    </row>
    <row r="27" spans="1:22" ht="18" customHeight="1" thickBot="1" x14ac:dyDescent="0.2">
      <c r="A27" s="94"/>
      <c r="B27" s="94"/>
      <c r="C27" s="164"/>
      <c r="D27" s="165" t="s">
        <v>92</v>
      </c>
      <c r="E27" s="166"/>
      <c r="F27" s="145"/>
      <c r="G27" s="148"/>
      <c r="H27" s="148"/>
      <c r="I27" s="23"/>
      <c r="J27" s="15"/>
      <c r="K27" s="15"/>
      <c r="L27" s="28" t="s">
        <v>125</v>
      </c>
      <c r="M27" s="201" t="str">
        <f t="shared" si="1"/>
        <v/>
      </c>
      <c r="R27" s="194" t="str">
        <f>VLOOKUP($K$2,$O$2:$U$3,5,FALSE)</f>
        <v>R2：講習会＋SBA-Mo試験</v>
      </c>
      <c r="S27" s="194" t="str">
        <f>VLOOKUP($K$2,$O$2:$U$3,7,FALSE)</f>
        <v>R2</v>
      </c>
      <c r="T27" s="27">
        <f>20000*$T$24</f>
        <v>22000</v>
      </c>
      <c r="U27" s="12"/>
      <c r="V27" s="12"/>
    </row>
    <row r="28" spans="1:22" ht="18" customHeight="1" x14ac:dyDescent="0.15">
      <c r="A28" s="94"/>
      <c r="B28" s="94"/>
      <c r="C28" s="164"/>
      <c r="D28" s="165" t="s">
        <v>93</v>
      </c>
      <c r="E28" s="166"/>
      <c r="F28" s="145"/>
      <c r="G28" s="148"/>
      <c r="H28" s="148"/>
      <c r="I28" s="25"/>
      <c r="J28" s="15"/>
      <c r="K28" s="15"/>
      <c r="L28" s="28" t="s">
        <v>126</v>
      </c>
      <c r="M28" s="201" t="str">
        <f t="shared" si="1"/>
        <v/>
      </c>
      <c r="R28" s="12"/>
      <c r="S28" s="12"/>
      <c r="T28" s="12"/>
      <c r="U28" s="12"/>
      <c r="V28" s="12"/>
    </row>
    <row r="29" spans="1:22" ht="18" customHeight="1" thickBot="1" x14ac:dyDescent="0.2">
      <c r="A29" s="94"/>
      <c r="B29" s="94"/>
      <c r="C29" s="164"/>
      <c r="D29" s="165" t="s">
        <v>6</v>
      </c>
      <c r="E29" s="166"/>
      <c r="F29" s="145"/>
      <c r="G29" s="148"/>
      <c r="H29" s="148"/>
      <c r="I29" s="25"/>
      <c r="J29" s="15"/>
      <c r="K29" s="15"/>
      <c r="L29" s="28" t="s">
        <v>6</v>
      </c>
      <c r="M29" s="201" t="str">
        <f t="shared" si="1"/>
        <v/>
      </c>
    </row>
    <row r="30" spans="1:22" ht="18" customHeight="1" thickBot="1" x14ac:dyDescent="0.2">
      <c r="A30" s="94"/>
      <c r="B30" s="94"/>
      <c r="C30" s="164"/>
      <c r="D30" s="165" t="s">
        <v>7</v>
      </c>
      <c r="E30" s="166"/>
      <c r="F30" s="145"/>
      <c r="G30" s="148"/>
      <c r="H30" s="148"/>
      <c r="I30" s="25"/>
      <c r="J30" s="15"/>
      <c r="K30" s="15"/>
      <c r="L30" s="29" t="s">
        <v>7</v>
      </c>
      <c r="M30" s="201" t="str">
        <f t="shared" si="1"/>
        <v/>
      </c>
      <c r="R30" s="38" t="s">
        <v>78</v>
      </c>
      <c r="S30" s="69" t="s">
        <v>78</v>
      </c>
    </row>
    <row r="31" spans="1:22" ht="18" customHeight="1" thickBot="1" x14ac:dyDescent="0.2">
      <c r="A31" s="94"/>
      <c r="B31" s="94"/>
      <c r="C31" s="109"/>
      <c r="D31" s="110" t="s">
        <v>8</v>
      </c>
      <c r="E31" s="111"/>
      <c r="F31" s="167"/>
      <c r="G31" s="148"/>
      <c r="H31" s="148"/>
      <c r="I31" s="25"/>
      <c r="J31" s="15"/>
      <c r="K31" s="15"/>
      <c r="L31" s="28" t="s">
        <v>8</v>
      </c>
      <c r="M31" s="201" t="str">
        <f t="shared" si="1"/>
        <v/>
      </c>
      <c r="R31" s="35" t="s">
        <v>24</v>
      </c>
      <c r="S31" s="70" t="s">
        <v>24</v>
      </c>
    </row>
    <row r="32" spans="1:22" ht="18" customHeight="1" thickBot="1" x14ac:dyDescent="0.2">
      <c r="A32" s="94"/>
      <c r="B32" s="94"/>
      <c r="C32" s="271" t="s">
        <v>205</v>
      </c>
      <c r="D32" s="272"/>
      <c r="E32" s="272"/>
      <c r="F32" s="273"/>
      <c r="G32" s="148"/>
      <c r="H32" s="148"/>
      <c r="I32" s="25"/>
      <c r="J32" s="15"/>
      <c r="K32" s="15"/>
      <c r="L32" s="243" t="s">
        <v>211</v>
      </c>
      <c r="M32" s="243" t="str">
        <f>IF(E84="","",E84)</f>
        <v/>
      </c>
      <c r="R32" s="31" t="s">
        <v>80</v>
      </c>
      <c r="S32" s="71" t="s">
        <v>154</v>
      </c>
    </row>
    <row r="33" spans="1:18" ht="18" customHeight="1" thickBot="1" x14ac:dyDescent="0.2">
      <c r="A33" s="94"/>
      <c r="B33" s="94"/>
      <c r="C33" s="169" t="s">
        <v>105</v>
      </c>
      <c r="D33" s="170"/>
      <c r="E33" s="160"/>
      <c r="F33" s="161"/>
      <c r="G33" s="148"/>
      <c r="H33" s="148"/>
      <c r="I33" s="25"/>
      <c r="J33" s="15"/>
      <c r="K33" s="15"/>
    </row>
    <row r="34" spans="1:18" ht="18" customHeight="1" thickTop="1" x14ac:dyDescent="0.15">
      <c r="A34" s="94"/>
      <c r="B34" s="94"/>
      <c r="C34" s="171"/>
      <c r="D34" s="163" t="s">
        <v>106</v>
      </c>
      <c r="E34" s="172"/>
      <c r="F34" s="173"/>
      <c r="G34" s="148"/>
      <c r="H34" s="148"/>
      <c r="I34" s="25"/>
      <c r="J34" s="15"/>
      <c r="K34" s="15"/>
      <c r="L34" s="49" t="s">
        <v>127</v>
      </c>
      <c r="M34" s="201" t="str">
        <f>IF(F34="","",F34)</f>
        <v/>
      </c>
    </row>
    <row r="35" spans="1:18" ht="18" customHeight="1" x14ac:dyDescent="0.15">
      <c r="A35" s="94"/>
      <c r="B35" s="94"/>
      <c r="C35" s="174"/>
      <c r="D35" s="175" t="s">
        <v>36</v>
      </c>
      <c r="E35" s="176"/>
      <c r="F35" s="177"/>
      <c r="G35" s="148"/>
      <c r="H35" s="148"/>
      <c r="I35" s="25"/>
      <c r="J35" s="15"/>
      <c r="K35" s="15"/>
      <c r="L35" s="50" t="s">
        <v>128</v>
      </c>
      <c r="M35" s="201" t="str">
        <f>IF(F35="","",F35)</f>
        <v/>
      </c>
    </row>
    <row r="36" spans="1:18" ht="18" customHeight="1" x14ac:dyDescent="0.15">
      <c r="A36" s="94"/>
      <c r="B36" s="94"/>
      <c r="C36" s="174"/>
      <c r="D36" s="175" t="s">
        <v>37</v>
      </c>
      <c r="E36" s="176"/>
      <c r="F36" s="177"/>
      <c r="G36" s="148"/>
      <c r="H36" s="148"/>
      <c r="I36" s="25"/>
      <c r="J36" s="15"/>
      <c r="K36" s="15"/>
      <c r="L36" s="50" t="s">
        <v>129</v>
      </c>
      <c r="M36" s="201" t="str">
        <f>IF(F36="","",F36)</f>
        <v/>
      </c>
      <c r="O36" s="12"/>
    </row>
    <row r="37" spans="1:18" ht="18" customHeight="1" thickBot="1" x14ac:dyDescent="0.2">
      <c r="A37" s="94"/>
      <c r="B37" s="94"/>
      <c r="C37" s="135"/>
      <c r="D37" s="136" t="s">
        <v>38</v>
      </c>
      <c r="E37" s="137"/>
      <c r="F37" s="157"/>
      <c r="G37" s="99"/>
      <c r="H37" s="99"/>
      <c r="I37" s="25"/>
      <c r="J37" s="15"/>
      <c r="K37" s="15"/>
      <c r="L37" s="50" t="s">
        <v>130</v>
      </c>
      <c r="M37" s="201" t="str">
        <f>IF(F37="","",F37)</f>
        <v/>
      </c>
      <c r="O37" s="15"/>
    </row>
    <row r="38" spans="1:18" ht="18" customHeight="1" thickBot="1" x14ac:dyDescent="0.2">
      <c r="A38" s="94"/>
      <c r="B38" s="94"/>
      <c r="C38" s="178" t="s">
        <v>107</v>
      </c>
      <c r="D38" s="179"/>
      <c r="E38" s="160"/>
      <c r="F38" s="161"/>
      <c r="G38" s="180"/>
      <c r="H38" s="180"/>
      <c r="I38" s="25"/>
      <c r="J38" s="15"/>
      <c r="K38" s="15"/>
      <c r="O38" s="16"/>
      <c r="R38" s="211" t="s">
        <v>195</v>
      </c>
    </row>
    <row r="39" spans="1:18" ht="18" customHeight="1" thickTop="1" x14ac:dyDescent="0.15">
      <c r="A39" s="94"/>
      <c r="B39" s="94"/>
      <c r="C39" s="171"/>
      <c r="D39" s="163" t="s">
        <v>106</v>
      </c>
      <c r="E39" s="172"/>
      <c r="F39" s="173"/>
      <c r="G39" s="148"/>
      <c r="H39" s="148"/>
      <c r="I39" s="25"/>
      <c r="J39" s="15"/>
      <c r="K39" s="15"/>
      <c r="L39" s="28" t="s">
        <v>131</v>
      </c>
      <c r="M39" s="201" t="str">
        <f>IF(F39="","",F39)</f>
        <v/>
      </c>
      <c r="O39" s="17"/>
      <c r="R39" s="32" t="s">
        <v>5</v>
      </c>
    </row>
    <row r="40" spans="1:18" ht="18" customHeight="1" x14ac:dyDescent="0.15">
      <c r="A40" s="94"/>
      <c r="B40" s="94"/>
      <c r="C40" s="174"/>
      <c r="D40" s="175" t="s">
        <v>36</v>
      </c>
      <c r="E40" s="176"/>
      <c r="F40" s="177"/>
      <c r="G40" s="148"/>
      <c r="H40" s="148"/>
      <c r="I40" s="25"/>
      <c r="J40" s="15"/>
      <c r="K40" s="15"/>
      <c r="L40" s="28" t="s">
        <v>132</v>
      </c>
      <c r="M40" s="201" t="str">
        <f>IF(F40="","",F40)</f>
        <v/>
      </c>
      <c r="O40" s="17"/>
      <c r="P40" s="17"/>
      <c r="Q40" s="17"/>
      <c r="R40" s="32" t="s">
        <v>11</v>
      </c>
    </row>
    <row r="41" spans="1:18" ht="18" customHeight="1" x14ac:dyDescent="0.15">
      <c r="A41" s="94"/>
      <c r="B41" s="94"/>
      <c r="C41" s="174"/>
      <c r="D41" s="175" t="s">
        <v>37</v>
      </c>
      <c r="E41" s="176"/>
      <c r="F41" s="177"/>
      <c r="G41" s="148"/>
      <c r="H41" s="148"/>
      <c r="I41" s="25"/>
      <c r="J41" s="45"/>
      <c r="K41" s="45"/>
      <c r="L41" s="28" t="s">
        <v>133</v>
      </c>
      <c r="M41" s="201" t="str">
        <f>IF(F41="","",F41)</f>
        <v/>
      </c>
      <c r="O41" s="17"/>
      <c r="R41" s="32" t="s">
        <v>12</v>
      </c>
    </row>
    <row r="42" spans="1:18" ht="18" customHeight="1" thickBot="1" x14ac:dyDescent="0.2">
      <c r="A42" s="94"/>
      <c r="B42" s="94"/>
      <c r="C42" s="135"/>
      <c r="D42" s="136" t="s">
        <v>38</v>
      </c>
      <c r="E42" s="137"/>
      <c r="F42" s="157"/>
      <c r="G42" s="148"/>
      <c r="H42" s="148"/>
      <c r="I42" s="25"/>
      <c r="J42" s="48"/>
      <c r="K42" s="48"/>
      <c r="L42" s="28" t="s">
        <v>134</v>
      </c>
      <c r="M42" s="201" t="str">
        <f>IF(F42="","",F42)</f>
        <v/>
      </c>
      <c r="O42" s="17"/>
      <c r="R42" s="32" t="s">
        <v>19</v>
      </c>
    </row>
    <row r="43" spans="1:18" ht="18" customHeight="1" x14ac:dyDescent="0.15">
      <c r="A43" s="94"/>
      <c r="B43" s="94"/>
      <c r="C43" s="148"/>
      <c r="D43" s="148"/>
      <c r="E43" s="148"/>
      <c r="F43" s="148"/>
      <c r="G43" s="148"/>
      <c r="H43" s="148"/>
      <c r="I43" s="25"/>
      <c r="J43" s="15"/>
      <c r="K43" s="15"/>
      <c r="O43" s="17"/>
      <c r="R43" s="32" t="s">
        <v>13</v>
      </c>
    </row>
    <row r="44" spans="1:18" ht="18" customHeight="1" thickBot="1" x14ac:dyDescent="0.2">
      <c r="A44" s="94"/>
      <c r="B44" s="198" t="s">
        <v>197</v>
      </c>
      <c r="C44" s="148"/>
      <c r="D44" s="148"/>
      <c r="E44" s="148"/>
      <c r="F44" s="148"/>
      <c r="G44" s="148"/>
      <c r="H44" s="148"/>
      <c r="I44" s="25"/>
      <c r="R44" s="32" t="s">
        <v>14</v>
      </c>
    </row>
    <row r="45" spans="1:18" ht="18" customHeight="1" thickBot="1" x14ac:dyDescent="0.2">
      <c r="A45" s="94"/>
      <c r="B45" s="94"/>
      <c r="C45" s="112" t="s">
        <v>99</v>
      </c>
      <c r="D45" s="113" t="s">
        <v>100</v>
      </c>
      <c r="E45" s="114"/>
      <c r="F45" s="115" t="str">
        <f>M2</f>
        <v>SBA-Mo</v>
      </c>
      <c r="G45" s="95"/>
      <c r="H45" s="95"/>
      <c r="I45" s="25"/>
      <c r="L45" s="28" t="s">
        <v>152</v>
      </c>
      <c r="M45" s="200" t="str">
        <f>IF(F46="","","受験")</f>
        <v/>
      </c>
      <c r="O45" s="13"/>
      <c r="P45" s="12"/>
      <c r="Q45" s="12"/>
      <c r="R45" s="32" t="s">
        <v>15</v>
      </c>
    </row>
    <row r="46" spans="1:18" ht="18" customHeight="1" thickTop="1" x14ac:dyDescent="0.15">
      <c r="A46" s="94"/>
      <c r="B46" s="94"/>
      <c r="C46" s="116" t="s">
        <v>75</v>
      </c>
      <c r="D46" s="117" t="s">
        <v>25</v>
      </c>
      <c r="E46" s="118"/>
      <c r="F46" s="119"/>
      <c r="G46" s="99"/>
      <c r="H46" s="99"/>
      <c r="I46" s="25"/>
      <c r="J46" s="45"/>
      <c r="K46" s="45"/>
      <c r="L46" s="28" t="s">
        <v>153</v>
      </c>
      <c r="M46" s="201" t="str">
        <f>IF($F$46="","",VLOOKUP($F$46,$R$25:$T$27,2,FALSE))</f>
        <v/>
      </c>
      <c r="O46" s="14"/>
      <c r="R46" s="36" t="s">
        <v>17</v>
      </c>
    </row>
    <row r="47" spans="1:18" ht="18" customHeight="1" thickBot="1" x14ac:dyDescent="0.2">
      <c r="A47" s="94"/>
      <c r="B47" s="94"/>
      <c r="C47" s="116" t="s">
        <v>26</v>
      </c>
      <c r="D47" s="117" t="s">
        <v>27</v>
      </c>
      <c r="E47" s="120"/>
      <c r="F47" s="121"/>
      <c r="G47" s="122"/>
      <c r="H47" s="122"/>
      <c r="I47" s="25"/>
      <c r="J47" s="46"/>
      <c r="K47" s="46"/>
      <c r="L47" s="28" t="s">
        <v>20</v>
      </c>
      <c r="M47" s="201" t="str">
        <f>IF(F47="","",F47)</f>
        <v/>
      </c>
      <c r="O47" s="14"/>
      <c r="R47" s="33" t="s">
        <v>16</v>
      </c>
    </row>
    <row r="48" spans="1:18" ht="18" customHeight="1" thickBot="1" x14ac:dyDescent="0.2">
      <c r="A48" s="94"/>
      <c r="B48" s="94"/>
      <c r="C48" s="123" t="s">
        <v>26</v>
      </c>
      <c r="D48" s="124" t="s">
        <v>88</v>
      </c>
      <c r="E48" s="125"/>
      <c r="F48" s="126"/>
      <c r="G48" s="127"/>
      <c r="H48" s="127"/>
      <c r="I48" s="25"/>
      <c r="J48" s="47"/>
      <c r="K48" s="47"/>
      <c r="L48" s="28" t="s">
        <v>22</v>
      </c>
      <c r="M48" s="201" t="str">
        <f>IF(F48="","不要",VLOOKUP(F48,$R$31:$S$32,2,FALSE))</f>
        <v>不要</v>
      </c>
      <c r="O48" s="14"/>
    </row>
    <row r="49" spans="1:19" ht="18" customHeight="1" thickBot="1" x14ac:dyDescent="0.2">
      <c r="A49" s="94"/>
      <c r="B49" s="94"/>
      <c r="C49" s="128"/>
      <c r="D49" s="129" t="s">
        <v>79</v>
      </c>
      <c r="E49" s="130"/>
      <c r="F49" s="131" t="str">
        <f>IF(F46=0,"",N49)</f>
        <v/>
      </c>
      <c r="G49" s="94"/>
      <c r="H49" s="94"/>
      <c r="I49" s="22"/>
      <c r="J49" s="11"/>
      <c r="K49" s="11"/>
      <c r="L49" s="28" t="s">
        <v>77</v>
      </c>
      <c r="M49" s="201" t="str">
        <f>IF($F$46="","",VLOOKUP($F$46,$R$25:$T$27,3,FALSE))</f>
        <v/>
      </c>
      <c r="N49" s="202" t="str">
        <f>TEXT(M49,"##,###")&amp;" 円　（税込）"</f>
        <v xml:space="preserve"> 円　（税込）</v>
      </c>
      <c r="R49" s="72" t="s">
        <v>156</v>
      </c>
      <c r="S49" s="40"/>
    </row>
    <row r="50" spans="1:19" ht="18" customHeight="1" thickBot="1" x14ac:dyDescent="0.2">
      <c r="A50" s="94"/>
      <c r="B50" s="94"/>
      <c r="C50" s="248"/>
      <c r="D50" s="249" t="s">
        <v>222</v>
      </c>
      <c r="E50" s="152"/>
      <c r="F50" s="250" t="str">
        <f>IF(F13="","",F13+7)</f>
        <v/>
      </c>
      <c r="G50" s="94"/>
      <c r="H50" s="94"/>
      <c r="I50" s="22"/>
      <c r="J50" s="11"/>
      <c r="K50" s="11"/>
      <c r="L50" s="28" t="s">
        <v>223</v>
      </c>
      <c r="M50" s="251">
        <f ca="1">IF(F50="",M10+7,F50)</f>
        <v>43721</v>
      </c>
      <c r="R50" s="72"/>
      <c r="S50" s="40"/>
    </row>
    <row r="51" spans="1:19" ht="18" customHeight="1" thickBot="1" x14ac:dyDescent="0.2">
      <c r="A51" s="94"/>
      <c r="B51" s="94"/>
      <c r="C51" s="135" t="s">
        <v>182</v>
      </c>
      <c r="D51" s="136" t="s">
        <v>183</v>
      </c>
      <c r="E51" s="137"/>
      <c r="F51" s="138"/>
      <c r="G51" s="101"/>
      <c r="H51" s="101"/>
      <c r="I51" s="25"/>
      <c r="J51" s="44"/>
      <c r="K51" s="44"/>
      <c r="L51" s="28" t="s">
        <v>183</v>
      </c>
      <c r="M51" s="200" t="str">
        <f>IF(F51="","",F51)</f>
        <v/>
      </c>
      <c r="R51" s="73" t="s">
        <v>105</v>
      </c>
      <c r="S51" s="73" t="s">
        <v>105</v>
      </c>
    </row>
    <row r="52" spans="1:19" ht="18" customHeight="1" thickBot="1" x14ac:dyDescent="0.2">
      <c r="A52" s="94"/>
      <c r="B52" s="94"/>
      <c r="C52" s="94"/>
      <c r="D52" s="94"/>
      <c r="E52" s="94"/>
      <c r="F52" s="94"/>
      <c r="G52" s="101"/>
      <c r="H52" s="101"/>
      <c r="I52" s="25"/>
      <c r="J52" s="44"/>
      <c r="K52" s="44"/>
      <c r="R52" s="74" t="s">
        <v>107</v>
      </c>
      <c r="S52" s="75" t="s">
        <v>148</v>
      </c>
    </row>
    <row r="53" spans="1:19" ht="18" customHeight="1" x14ac:dyDescent="0.15">
      <c r="A53" s="94"/>
      <c r="B53" s="94"/>
      <c r="C53" s="132" t="s">
        <v>99</v>
      </c>
      <c r="D53" s="133" t="s">
        <v>108</v>
      </c>
      <c r="E53" s="134"/>
      <c r="F53" s="142"/>
      <c r="G53" s="148"/>
      <c r="H53" s="148"/>
      <c r="I53" s="25"/>
      <c r="J53" s="44"/>
      <c r="K53" s="44"/>
      <c r="L53" s="28" t="s">
        <v>135</v>
      </c>
      <c r="M53" s="201" t="str">
        <f>IF(F53="",$R$51,F53)</f>
        <v>会社住所</v>
      </c>
    </row>
    <row r="54" spans="1:19" ht="18" customHeight="1" thickBot="1" x14ac:dyDescent="0.2">
      <c r="A54" s="94"/>
      <c r="B54" s="94"/>
      <c r="C54" s="181" t="s">
        <v>99</v>
      </c>
      <c r="D54" s="182" t="s">
        <v>109</v>
      </c>
      <c r="E54" s="183"/>
      <c r="F54" s="184"/>
      <c r="G54" s="148"/>
      <c r="H54" s="148"/>
      <c r="I54" s="25"/>
      <c r="J54" s="15"/>
      <c r="K54" s="15"/>
      <c r="L54" s="28" t="s">
        <v>136</v>
      </c>
      <c r="M54" s="201" t="str">
        <f>IF(F54="",$R$51,F54)</f>
        <v>会社住所</v>
      </c>
      <c r="O54" s="17"/>
    </row>
    <row r="55" spans="1:19" ht="18" customHeight="1" thickBot="1" x14ac:dyDescent="0.2">
      <c r="A55" s="94"/>
      <c r="B55" s="94"/>
      <c r="C55" s="94"/>
      <c r="D55" s="94"/>
      <c r="E55" s="94"/>
      <c r="F55" s="94"/>
      <c r="G55" s="148"/>
      <c r="H55" s="148"/>
      <c r="I55" s="25"/>
      <c r="J55" s="15"/>
      <c r="K55" s="15"/>
      <c r="O55" s="17"/>
      <c r="R55" s="72" t="s">
        <v>157</v>
      </c>
    </row>
    <row r="56" spans="1:19" ht="18" customHeight="1" x14ac:dyDescent="0.15">
      <c r="A56" s="94"/>
      <c r="B56" s="94"/>
      <c r="C56" s="105" t="s">
        <v>99</v>
      </c>
      <c r="D56" s="106" t="s">
        <v>110</v>
      </c>
      <c r="E56" s="107"/>
      <c r="F56" s="142"/>
      <c r="G56" s="148"/>
      <c r="H56" s="148"/>
      <c r="I56" s="25"/>
      <c r="J56" s="15"/>
      <c r="K56" s="15"/>
      <c r="L56" s="28" t="s">
        <v>137</v>
      </c>
      <c r="M56" s="201" t="str">
        <f>IF(F56="",$R$56,F56)</f>
        <v>不要</v>
      </c>
      <c r="O56" s="17"/>
      <c r="R56" s="76" t="s">
        <v>24</v>
      </c>
    </row>
    <row r="57" spans="1:19" ht="18" customHeight="1" thickBot="1" x14ac:dyDescent="0.2">
      <c r="A57" s="94"/>
      <c r="B57" s="94"/>
      <c r="C57" s="181"/>
      <c r="D57" s="182" t="s">
        <v>111</v>
      </c>
      <c r="E57" s="183"/>
      <c r="F57" s="184"/>
      <c r="G57" s="148"/>
      <c r="H57" s="148"/>
      <c r="I57" s="25"/>
      <c r="J57" s="15"/>
      <c r="K57" s="15"/>
      <c r="L57" s="28" t="s">
        <v>138</v>
      </c>
      <c r="M57" s="201" t="str">
        <f>IF(OR(M56=$R$56),"",IF(OR(F57=$S$51,F57=""),$S$51,$S$52))</f>
        <v/>
      </c>
      <c r="N57" s="17"/>
      <c r="O57" s="17"/>
      <c r="R57" s="77" t="s">
        <v>154</v>
      </c>
    </row>
    <row r="58" spans="1:19" ht="18" customHeight="1" thickBot="1" x14ac:dyDescent="0.2">
      <c r="A58" s="94"/>
      <c r="B58" s="94"/>
      <c r="C58" s="185" t="s">
        <v>225</v>
      </c>
      <c r="D58" s="168"/>
      <c r="E58" s="168"/>
      <c r="F58" s="186"/>
      <c r="G58" s="148"/>
      <c r="H58" s="148"/>
      <c r="I58" s="25"/>
      <c r="J58" s="15"/>
      <c r="K58" s="15"/>
      <c r="L58" s="52" t="s">
        <v>139</v>
      </c>
      <c r="M58" s="51" t="s">
        <v>81</v>
      </c>
      <c r="N58" s="39" t="s">
        <v>159</v>
      </c>
      <c r="O58" s="16"/>
    </row>
    <row r="59" spans="1:19" ht="18" customHeight="1" thickBot="1" x14ac:dyDescent="0.2">
      <c r="A59" s="94"/>
      <c r="B59" s="94"/>
      <c r="C59" s="275" t="s">
        <v>200</v>
      </c>
      <c r="D59" s="276"/>
      <c r="E59" s="276"/>
      <c r="F59" s="276"/>
      <c r="G59" s="148"/>
      <c r="H59" s="148"/>
      <c r="I59" s="25"/>
      <c r="J59" s="15"/>
      <c r="K59" s="15"/>
      <c r="O59" s="65" t="s">
        <v>147</v>
      </c>
      <c r="P59" s="66"/>
      <c r="R59" s="72" t="s">
        <v>158</v>
      </c>
    </row>
    <row r="60" spans="1:19" ht="18" customHeight="1" thickBot="1" x14ac:dyDescent="0.2">
      <c r="A60" s="94"/>
      <c r="B60" s="94"/>
      <c r="C60" s="187" t="s">
        <v>146</v>
      </c>
      <c r="D60" s="94"/>
      <c r="E60" s="94"/>
      <c r="F60" s="148"/>
      <c r="G60" s="148"/>
      <c r="H60" s="148"/>
      <c r="I60" s="25"/>
      <c r="J60" s="15"/>
      <c r="K60" s="53" t="s">
        <v>140</v>
      </c>
      <c r="L60" s="54" t="s">
        <v>138</v>
      </c>
      <c r="M60" s="55"/>
      <c r="O60" s="67" t="s">
        <v>105</v>
      </c>
      <c r="P60" s="68" t="s">
        <v>148</v>
      </c>
      <c r="R60" s="78" t="s">
        <v>81</v>
      </c>
    </row>
    <row r="61" spans="1:19" ht="18" customHeight="1" thickBot="1" x14ac:dyDescent="0.2">
      <c r="A61" s="94"/>
      <c r="B61" s="94"/>
      <c r="C61" s="94"/>
      <c r="D61" s="224" t="s">
        <v>28</v>
      </c>
      <c r="E61" s="225" t="s">
        <v>0</v>
      </c>
      <c r="F61" s="213"/>
      <c r="G61" s="148"/>
      <c r="H61" s="148"/>
      <c r="I61" s="25"/>
      <c r="J61" s="15"/>
      <c r="K61" s="56">
        <v>1</v>
      </c>
      <c r="L61" s="57" t="s">
        <v>141</v>
      </c>
      <c r="M61" s="203" t="str">
        <f t="shared" ref="M61:M73" si="2">IF($M$56=$R$56,"",HLOOKUP($M$57,$O$60:$P$73,K61+1,FALSE))</f>
        <v/>
      </c>
      <c r="O61" s="205" t="str">
        <f>M14</f>
        <v/>
      </c>
      <c r="P61" s="203" t="str">
        <f>IF(F61="","",F61)</f>
        <v/>
      </c>
      <c r="R61" s="75" t="s">
        <v>17</v>
      </c>
    </row>
    <row r="62" spans="1:19" ht="18" customHeight="1" thickBot="1" x14ac:dyDescent="0.2">
      <c r="A62" s="94"/>
      <c r="B62" s="94"/>
      <c r="C62" s="94"/>
      <c r="D62" s="226"/>
      <c r="E62" s="227" t="s">
        <v>1</v>
      </c>
      <c r="F62" s="214"/>
      <c r="G62" s="148"/>
      <c r="H62" s="148"/>
      <c r="I62" s="25"/>
      <c r="J62" s="15"/>
      <c r="K62" s="58">
        <v>2</v>
      </c>
      <c r="L62" s="59" t="s">
        <v>142</v>
      </c>
      <c r="M62" s="203" t="str">
        <f t="shared" si="2"/>
        <v/>
      </c>
      <c r="O62" s="206" t="str">
        <f>M15</f>
        <v/>
      </c>
      <c r="P62" s="207" t="str">
        <f>IF(F62="","",F62)</f>
        <v/>
      </c>
    </row>
    <row r="63" spans="1:19" ht="18" customHeight="1" thickTop="1" x14ac:dyDescent="0.15">
      <c r="A63" s="94"/>
      <c r="B63" s="94"/>
      <c r="C63" s="94"/>
      <c r="D63" s="228" t="s">
        <v>3</v>
      </c>
      <c r="E63" s="229"/>
      <c r="F63" s="215"/>
      <c r="G63" s="148"/>
      <c r="H63" s="148"/>
      <c r="I63" s="25"/>
      <c r="J63" s="15"/>
      <c r="K63" s="58">
        <v>3</v>
      </c>
      <c r="L63" s="60" t="s">
        <v>82</v>
      </c>
      <c r="M63" s="203" t="str">
        <f t="shared" si="2"/>
        <v/>
      </c>
      <c r="O63" s="206" t="str">
        <f>M24</f>
        <v/>
      </c>
      <c r="P63" s="207" t="str">
        <f>IF(F63="","",F63)</f>
        <v/>
      </c>
    </row>
    <row r="64" spans="1:19" ht="18" customHeight="1" x14ac:dyDescent="0.15">
      <c r="A64" s="94"/>
      <c r="B64" s="94"/>
      <c r="C64" s="94"/>
      <c r="D64" s="230" t="s">
        <v>104</v>
      </c>
      <c r="E64" s="231"/>
      <c r="F64" s="216"/>
      <c r="G64" s="148"/>
      <c r="H64" s="148"/>
      <c r="I64" s="25"/>
      <c r="J64" s="15"/>
      <c r="K64" s="58">
        <v>4</v>
      </c>
      <c r="L64" s="60" t="s">
        <v>124</v>
      </c>
      <c r="M64" s="203" t="str">
        <f t="shared" si="2"/>
        <v/>
      </c>
      <c r="O64" s="206" t="str">
        <f>M25</f>
        <v/>
      </c>
      <c r="P64" s="207" t="str">
        <f>IF(OR($F63="",$Q64=0),"",IF($Q64=1,"前","後"))</f>
        <v/>
      </c>
      <c r="Q64" s="221">
        <v>0</v>
      </c>
    </row>
    <row r="65" spans="1:16" ht="18" customHeight="1" x14ac:dyDescent="0.15">
      <c r="A65" s="94"/>
      <c r="B65" s="94"/>
      <c r="C65" s="94"/>
      <c r="D65" s="232" t="s">
        <v>34</v>
      </c>
      <c r="E65" s="231"/>
      <c r="F65" s="217"/>
      <c r="G65" s="148"/>
      <c r="H65" s="148"/>
      <c r="I65" s="25"/>
      <c r="J65" s="15"/>
      <c r="K65" s="58">
        <v>5</v>
      </c>
      <c r="L65" s="61" t="s">
        <v>143</v>
      </c>
      <c r="M65" s="203" t="str">
        <f t="shared" si="2"/>
        <v/>
      </c>
      <c r="O65" s="206" t="str">
        <f>M26</f>
        <v/>
      </c>
      <c r="P65" s="207" t="str">
        <f t="shared" ref="P65:P73" si="3">IF(F65="","",F65)</f>
        <v/>
      </c>
    </row>
    <row r="66" spans="1:16" ht="18" customHeight="1" x14ac:dyDescent="0.15">
      <c r="A66" s="94"/>
      <c r="B66" s="94"/>
      <c r="C66" s="94"/>
      <c r="D66" s="233" t="s">
        <v>6</v>
      </c>
      <c r="E66" s="234"/>
      <c r="F66" s="217"/>
      <c r="G66" s="148"/>
      <c r="H66" s="148"/>
      <c r="I66" s="25"/>
      <c r="J66" s="15"/>
      <c r="K66" s="58">
        <v>6</v>
      </c>
      <c r="L66" s="61" t="s">
        <v>6</v>
      </c>
      <c r="M66" s="203" t="str">
        <f t="shared" si="2"/>
        <v/>
      </c>
      <c r="O66" s="206" t="str">
        <f>M29</f>
        <v/>
      </c>
      <c r="P66" s="207" t="str">
        <f t="shared" si="3"/>
        <v/>
      </c>
    </row>
    <row r="67" spans="1:16" ht="18" customHeight="1" x14ac:dyDescent="0.15">
      <c r="A67" s="94"/>
      <c r="B67" s="94"/>
      <c r="C67" s="94"/>
      <c r="D67" s="233" t="s">
        <v>7</v>
      </c>
      <c r="E67" s="234"/>
      <c r="F67" s="217"/>
      <c r="G67" s="148"/>
      <c r="H67" s="148"/>
      <c r="I67" s="25"/>
      <c r="J67" s="15"/>
      <c r="K67" s="58">
        <v>7</v>
      </c>
      <c r="L67" s="61" t="s">
        <v>144</v>
      </c>
      <c r="M67" s="203" t="str">
        <f t="shared" si="2"/>
        <v/>
      </c>
      <c r="O67" s="206" t="str">
        <f>M30</f>
        <v/>
      </c>
      <c r="P67" s="207" t="str">
        <f t="shared" si="3"/>
        <v/>
      </c>
    </row>
    <row r="68" spans="1:16" ht="18" customHeight="1" thickBot="1" x14ac:dyDescent="0.2">
      <c r="A68" s="94"/>
      <c r="B68" s="94"/>
      <c r="C68" s="94"/>
      <c r="D68" s="235" t="s">
        <v>8</v>
      </c>
      <c r="E68" s="236"/>
      <c r="F68" s="214"/>
      <c r="G68" s="148"/>
      <c r="H68" s="148"/>
      <c r="I68" s="25"/>
      <c r="J68" s="15"/>
      <c r="K68" s="58">
        <v>8</v>
      </c>
      <c r="L68" s="61" t="s">
        <v>145</v>
      </c>
      <c r="M68" s="203" t="str">
        <f t="shared" si="2"/>
        <v/>
      </c>
      <c r="O68" s="206" t="str">
        <f>M31</f>
        <v/>
      </c>
      <c r="P68" s="207" t="str">
        <f t="shared" si="3"/>
        <v/>
      </c>
    </row>
    <row r="69" spans="1:16" ht="18" customHeight="1" thickTop="1" x14ac:dyDescent="0.15">
      <c r="A69" s="94"/>
      <c r="B69" s="94"/>
      <c r="C69" s="94"/>
      <c r="D69" s="237" t="s">
        <v>35</v>
      </c>
      <c r="E69" s="238"/>
      <c r="F69" s="218"/>
      <c r="G69" s="148"/>
      <c r="H69" s="148"/>
      <c r="I69" s="25"/>
      <c r="J69" s="15"/>
      <c r="K69" s="58">
        <v>9</v>
      </c>
      <c r="L69" s="62" t="s">
        <v>83</v>
      </c>
      <c r="M69" s="203" t="str">
        <f t="shared" si="2"/>
        <v/>
      </c>
      <c r="O69" s="206" t="str">
        <f>M34</f>
        <v/>
      </c>
      <c r="P69" s="207" t="str">
        <f t="shared" si="3"/>
        <v/>
      </c>
    </row>
    <row r="70" spans="1:16" ht="18" customHeight="1" x14ac:dyDescent="0.15">
      <c r="A70" s="94"/>
      <c r="B70" s="94"/>
      <c r="C70" s="94"/>
      <c r="D70" s="233" t="s">
        <v>36</v>
      </c>
      <c r="E70" s="234"/>
      <c r="F70" s="217"/>
      <c r="G70" s="148"/>
      <c r="H70" s="148"/>
      <c r="I70" s="25"/>
      <c r="J70" s="15"/>
      <c r="K70" s="58">
        <v>10</v>
      </c>
      <c r="L70" s="61" t="s">
        <v>84</v>
      </c>
      <c r="M70" s="203" t="str">
        <f t="shared" si="2"/>
        <v/>
      </c>
      <c r="O70" s="206" t="str">
        <f>M35</f>
        <v/>
      </c>
      <c r="P70" s="207" t="str">
        <f t="shared" si="3"/>
        <v/>
      </c>
    </row>
    <row r="71" spans="1:16" ht="18" customHeight="1" x14ac:dyDescent="0.15">
      <c r="A71" s="94"/>
      <c r="B71" s="94"/>
      <c r="C71" s="94"/>
      <c r="D71" s="233" t="s">
        <v>41</v>
      </c>
      <c r="E71" s="234"/>
      <c r="F71" s="217"/>
      <c r="G71" s="148"/>
      <c r="H71" s="148"/>
      <c r="I71" s="25"/>
      <c r="J71" s="15"/>
      <c r="K71" s="58">
        <v>11</v>
      </c>
      <c r="L71" s="61" t="s">
        <v>85</v>
      </c>
      <c r="M71" s="203" t="str">
        <f t="shared" si="2"/>
        <v/>
      </c>
      <c r="O71" s="206" t="str">
        <f>M36</f>
        <v/>
      </c>
      <c r="P71" s="207" t="str">
        <f t="shared" si="3"/>
        <v/>
      </c>
    </row>
    <row r="72" spans="1:16" ht="18" customHeight="1" x14ac:dyDescent="0.15">
      <c r="A72" s="94"/>
      <c r="B72" s="94"/>
      <c r="C72" s="94"/>
      <c r="D72" s="232" t="s">
        <v>4</v>
      </c>
      <c r="E72" s="231"/>
      <c r="F72" s="219"/>
      <c r="G72" s="148"/>
      <c r="H72" s="148"/>
      <c r="I72" s="25"/>
      <c r="J72" s="15"/>
      <c r="K72" s="58">
        <v>12</v>
      </c>
      <c r="L72" s="61" t="s">
        <v>86</v>
      </c>
      <c r="M72" s="203" t="str">
        <f t="shared" si="2"/>
        <v/>
      </c>
      <c r="O72" s="206" t="str">
        <f>M37</f>
        <v/>
      </c>
      <c r="P72" s="207" t="str">
        <f t="shared" si="3"/>
        <v/>
      </c>
    </row>
    <row r="73" spans="1:16" ht="18" customHeight="1" thickBot="1" x14ac:dyDescent="0.2">
      <c r="A73" s="94"/>
      <c r="B73" s="94"/>
      <c r="C73" s="94"/>
      <c r="D73" s="239" t="s">
        <v>42</v>
      </c>
      <c r="E73" s="240"/>
      <c r="F73" s="223"/>
      <c r="G73" s="99"/>
      <c r="H73" s="99"/>
      <c r="I73" s="25"/>
      <c r="J73" s="15"/>
      <c r="K73" s="63">
        <v>13</v>
      </c>
      <c r="L73" s="64" t="s">
        <v>87</v>
      </c>
      <c r="M73" s="204" t="str">
        <f t="shared" si="2"/>
        <v/>
      </c>
      <c r="O73" s="208" t="str">
        <f>M21</f>
        <v/>
      </c>
      <c r="P73" s="209" t="str">
        <f t="shared" si="3"/>
        <v/>
      </c>
    </row>
    <row r="74" spans="1:16" ht="18" customHeight="1" x14ac:dyDescent="0.15">
      <c r="A74" s="94"/>
      <c r="B74" s="94"/>
      <c r="C74" s="188"/>
      <c r="D74" s="189"/>
      <c r="E74" s="189"/>
      <c r="F74" s="95"/>
      <c r="G74" s="95"/>
      <c r="H74" s="95"/>
      <c r="I74" s="25"/>
      <c r="J74" s="15"/>
    </row>
    <row r="75" spans="1:16" ht="18" customHeight="1" thickBot="1" x14ac:dyDescent="0.2">
      <c r="A75" s="94"/>
      <c r="B75" s="94"/>
      <c r="C75" s="190" t="s">
        <v>203</v>
      </c>
      <c r="D75" s="189"/>
      <c r="E75" s="189"/>
      <c r="F75" s="95"/>
      <c r="G75" s="95"/>
      <c r="H75" s="95"/>
      <c r="I75" s="25"/>
      <c r="J75" s="15"/>
      <c r="K75" s="15"/>
    </row>
    <row r="76" spans="1:16" ht="18" customHeight="1" x14ac:dyDescent="0.15">
      <c r="A76" s="94"/>
      <c r="B76" s="94"/>
      <c r="C76" s="105"/>
      <c r="D76" s="106" t="s">
        <v>112</v>
      </c>
      <c r="E76" s="107"/>
      <c r="F76" s="142"/>
      <c r="G76" s="95"/>
      <c r="H76" s="95"/>
      <c r="I76" s="22"/>
      <c r="J76" s="15"/>
      <c r="K76" s="15"/>
      <c r="L76" s="28" t="s">
        <v>184</v>
      </c>
      <c r="M76" s="201" t="str">
        <f>IF(OR(F76="",$M$56=$R$57),$R$56,F76)</f>
        <v>不要</v>
      </c>
    </row>
    <row r="77" spans="1:16" ht="18" customHeight="1" x14ac:dyDescent="0.15">
      <c r="A77" s="94"/>
      <c r="B77" s="94"/>
      <c r="C77" s="174"/>
      <c r="D77" s="175" t="s">
        <v>113</v>
      </c>
      <c r="E77" s="176"/>
      <c r="F77" s="145"/>
      <c r="G77" s="95"/>
      <c r="H77" s="95"/>
      <c r="I77" s="19"/>
      <c r="J77" s="15"/>
      <c r="K77" s="15"/>
      <c r="L77" s="28" t="s">
        <v>113</v>
      </c>
      <c r="M77" s="201" t="str">
        <f>IF($M$76=$R$56,"",IF(F77="",$R$51,F77))</f>
        <v/>
      </c>
    </row>
    <row r="78" spans="1:16" ht="18" customHeight="1" thickBot="1" x14ac:dyDescent="0.2">
      <c r="A78" s="94"/>
      <c r="B78" s="94"/>
      <c r="C78" s="135"/>
      <c r="D78" s="136" t="s">
        <v>114</v>
      </c>
      <c r="E78" s="137"/>
      <c r="F78" s="191"/>
      <c r="G78" s="95"/>
      <c r="H78" s="95"/>
      <c r="I78" s="19"/>
      <c r="J78" s="45"/>
      <c r="K78" s="45"/>
      <c r="L78" s="28" t="s">
        <v>114</v>
      </c>
      <c r="M78" s="201" t="str">
        <f>IF($M$76=$R$56,"",IF(F78="",$N$26,F78))</f>
        <v/>
      </c>
    </row>
    <row r="79" spans="1:16" ht="18" customHeight="1" x14ac:dyDescent="0.15">
      <c r="A79" s="94"/>
      <c r="B79" s="94"/>
      <c r="C79" s="275" t="s">
        <v>115</v>
      </c>
      <c r="D79" s="276"/>
      <c r="E79" s="276"/>
      <c r="F79" s="276"/>
      <c r="G79" s="95"/>
      <c r="H79" s="95"/>
      <c r="I79" s="19"/>
    </row>
    <row r="80" spans="1:16" ht="18" customHeight="1" x14ac:dyDescent="0.15">
      <c r="A80" s="94"/>
      <c r="B80" s="94"/>
      <c r="C80" s="189"/>
      <c r="D80" s="189"/>
      <c r="E80" s="189"/>
      <c r="F80" s="95"/>
      <c r="G80" s="95"/>
      <c r="H80" s="95"/>
      <c r="I80" s="19"/>
    </row>
    <row r="81" spans="1:16" ht="18" customHeight="1" x14ac:dyDescent="0.15">
      <c r="A81" s="94"/>
      <c r="B81" s="94"/>
      <c r="C81" s="94"/>
      <c r="D81" s="94"/>
      <c r="E81" s="94"/>
      <c r="F81" s="94"/>
      <c r="G81" s="95"/>
      <c r="H81" s="95"/>
      <c r="I81" s="19"/>
      <c r="L81" s="28" t="s">
        <v>40</v>
      </c>
      <c r="M81" s="201" t="str">
        <f>"予約番号："&amp;M11</f>
        <v>予約番号：</v>
      </c>
    </row>
    <row r="82" spans="1:16" ht="18" customHeight="1" x14ac:dyDescent="0.15">
      <c r="A82" s="94"/>
      <c r="B82" s="94"/>
      <c r="C82" s="94"/>
      <c r="D82" s="94"/>
      <c r="E82" s="94"/>
      <c r="F82" s="212" t="s">
        <v>226</v>
      </c>
      <c r="G82" s="95"/>
      <c r="H82" s="95"/>
      <c r="I82" s="19"/>
    </row>
    <row r="83" spans="1:16" ht="18" customHeight="1" x14ac:dyDescent="0.15">
      <c r="A83" s="94"/>
      <c r="B83" s="94"/>
      <c r="C83" s="94"/>
      <c r="D83" s="244" t="s">
        <v>212</v>
      </c>
      <c r="E83" s="244"/>
      <c r="F83" s="95"/>
      <c r="G83" s="95"/>
      <c r="H83" s="95"/>
      <c r="I83" s="19"/>
    </row>
    <row r="84" spans="1:16" x14ac:dyDescent="0.15">
      <c r="A84" s="94"/>
      <c r="B84" s="94"/>
      <c r="C84" s="94"/>
      <c r="D84" s="245" t="s">
        <v>213</v>
      </c>
      <c r="E84" s="255"/>
      <c r="F84" s="95"/>
      <c r="G84" s="95"/>
      <c r="H84" s="95"/>
      <c r="I84" s="19"/>
    </row>
    <row r="85" spans="1:16" x14ac:dyDescent="0.15">
      <c r="A85" s="94"/>
      <c r="B85" s="94"/>
      <c r="C85" s="94"/>
      <c r="D85" s="246" t="s">
        <v>215</v>
      </c>
      <c r="E85" s="246">
        <v>1</v>
      </c>
      <c r="F85" s="95"/>
      <c r="G85" s="95"/>
      <c r="H85" s="95"/>
      <c r="I85" s="19"/>
    </row>
    <row r="86" spans="1:16" x14ac:dyDescent="0.15">
      <c r="A86" s="94"/>
      <c r="B86" s="94"/>
      <c r="C86" s="94"/>
      <c r="D86" s="94"/>
      <c r="E86" s="94"/>
      <c r="F86" s="95"/>
      <c r="G86" s="95"/>
      <c r="H86" s="95"/>
      <c r="I86" s="19"/>
      <c r="K86" s="40" t="s">
        <v>185</v>
      </c>
      <c r="L86" s="40"/>
      <c r="M86" s="40"/>
      <c r="N86" s="39"/>
      <c r="O86" s="41"/>
      <c r="P86" s="41"/>
    </row>
    <row r="87" spans="1:16" ht="33.75" customHeight="1" x14ac:dyDescent="0.15">
      <c r="A87" s="94"/>
      <c r="B87" s="94"/>
      <c r="C87" s="94"/>
      <c r="D87" s="94"/>
      <c r="E87" s="94"/>
      <c r="F87" s="95"/>
      <c r="G87" s="95"/>
      <c r="H87" s="95"/>
      <c r="I87" s="19"/>
      <c r="K87" s="91" t="s">
        <v>186</v>
      </c>
      <c r="L87" s="91" t="s">
        <v>73</v>
      </c>
      <c r="M87" s="257" t="s">
        <v>74</v>
      </c>
      <c r="N87" s="258"/>
      <c r="O87" s="258"/>
      <c r="P87" s="259"/>
    </row>
    <row r="88" spans="1:16" ht="13.5" customHeight="1" x14ac:dyDescent="0.15">
      <c r="K88" s="91" t="s">
        <v>199</v>
      </c>
      <c r="L88" s="92">
        <v>43532</v>
      </c>
      <c r="M88" s="257" t="s">
        <v>201</v>
      </c>
      <c r="N88" s="258"/>
      <c r="O88" s="258"/>
      <c r="P88" s="259"/>
    </row>
    <row r="89" spans="1:16" ht="13.5" customHeight="1" x14ac:dyDescent="0.15">
      <c r="K89" s="242" t="s">
        <v>207</v>
      </c>
      <c r="L89" s="241">
        <v>43542</v>
      </c>
      <c r="M89" s="274" t="s">
        <v>206</v>
      </c>
      <c r="N89" s="258"/>
      <c r="O89" s="258"/>
      <c r="P89" s="259"/>
    </row>
    <row r="90" spans="1:16" ht="34.5" customHeight="1" x14ac:dyDescent="0.15">
      <c r="K90" s="242" t="s">
        <v>208</v>
      </c>
      <c r="L90" s="93">
        <v>43550</v>
      </c>
      <c r="M90" s="257" t="s">
        <v>210</v>
      </c>
      <c r="N90" s="258"/>
      <c r="O90" s="258"/>
      <c r="P90" s="259"/>
    </row>
    <row r="91" spans="1:16" ht="13.5" customHeight="1" x14ac:dyDescent="0.15">
      <c r="K91" s="242" t="s">
        <v>209</v>
      </c>
      <c r="L91" s="93">
        <v>43552</v>
      </c>
      <c r="M91" s="257" t="s">
        <v>214</v>
      </c>
      <c r="N91" s="260"/>
      <c r="O91" s="260"/>
      <c r="P91" s="261"/>
    </row>
    <row r="92" spans="1:16" x14ac:dyDescent="0.15">
      <c r="K92" s="242" t="s">
        <v>217</v>
      </c>
      <c r="L92" s="93">
        <v>43557</v>
      </c>
      <c r="M92" s="257" t="s">
        <v>218</v>
      </c>
      <c r="N92" s="258"/>
      <c r="O92" s="258"/>
      <c r="P92" s="259"/>
    </row>
    <row r="93" spans="1:16" x14ac:dyDescent="0.15">
      <c r="K93" s="242" t="s">
        <v>227</v>
      </c>
      <c r="L93" s="93">
        <v>43600</v>
      </c>
      <c r="M93" s="257" t="s">
        <v>221</v>
      </c>
      <c r="N93" s="258"/>
      <c r="O93" s="258"/>
      <c r="P93" s="259"/>
    </row>
    <row r="94" spans="1:16" x14ac:dyDescent="0.15">
      <c r="K94" s="242" t="s">
        <v>228</v>
      </c>
      <c r="L94" s="93">
        <v>43713</v>
      </c>
      <c r="M94" s="257" t="s">
        <v>229</v>
      </c>
      <c r="N94" s="258"/>
      <c r="O94" s="258"/>
      <c r="P94" s="259"/>
    </row>
    <row r="95" spans="1:16" x14ac:dyDescent="0.15">
      <c r="K95" s="91"/>
      <c r="L95" s="93"/>
      <c r="M95" s="257"/>
      <c r="N95" s="258"/>
      <c r="O95" s="258"/>
      <c r="P95" s="259"/>
    </row>
    <row r="96" spans="1:16" x14ac:dyDescent="0.15">
      <c r="K96" s="91"/>
      <c r="L96" s="93"/>
      <c r="M96" s="257"/>
      <c r="N96" s="258"/>
      <c r="O96" s="258"/>
      <c r="P96" s="259"/>
    </row>
    <row r="97" spans="11:16" x14ac:dyDescent="0.15">
      <c r="K97" s="91"/>
      <c r="L97" s="93"/>
      <c r="M97" s="257"/>
      <c r="N97" s="258"/>
      <c r="O97" s="258"/>
      <c r="P97" s="259"/>
    </row>
    <row r="98" spans="11:16" x14ac:dyDescent="0.15">
      <c r="K98" s="91"/>
      <c r="L98" s="93"/>
      <c r="M98" s="257"/>
      <c r="N98" s="258"/>
      <c r="O98" s="258"/>
      <c r="P98" s="259"/>
    </row>
    <row r="99" spans="11:16" x14ac:dyDescent="0.15">
      <c r="K99" s="91"/>
      <c r="L99" s="93"/>
      <c r="M99" s="257"/>
      <c r="N99" s="258"/>
      <c r="O99" s="258"/>
      <c r="P99" s="259"/>
    </row>
    <row r="100" spans="11:16" x14ac:dyDescent="0.15">
      <c r="K100" s="91"/>
      <c r="L100" s="93"/>
      <c r="M100" s="257"/>
      <c r="N100" s="258"/>
      <c r="O100" s="258"/>
      <c r="P100" s="259"/>
    </row>
    <row r="101" spans="11:16" x14ac:dyDescent="0.15">
      <c r="K101" s="91"/>
      <c r="L101" s="93"/>
      <c r="M101" s="257"/>
      <c r="N101" s="258"/>
      <c r="O101" s="258"/>
      <c r="P101" s="259"/>
    </row>
    <row r="102" spans="11:16" x14ac:dyDescent="0.15">
      <c r="K102" s="91"/>
      <c r="L102" s="93"/>
      <c r="M102" s="257"/>
      <c r="N102" s="258"/>
      <c r="O102" s="258"/>
      <c r="P102" s="259"/>
    </row>
  </sheetData>
  <sheetProtection password="F101" sheet="1" objects="1" scenarios="1"/>
  <dataConsolidate/>
  <mergeCells count="24">
    <mergeCell ref="M89:P89"/>
    <mergeCell ref="M90:P90"/>
    <mergeCell ref="C59:F59"/>
    <mergeCell ref="C79:F79"/>
    <mergeCell ref="C4:F4"/>
    <mergeCell ref="M88:P88"/>
    <mergeCell ref="M87:P87"/>
    <mergeCell ref="B2:F2"/>
    <mergeCell ref="C7:F7"/>
    <mergeCell ref="C5:F5"/>
    <mergeCell ref="C6:F6"/>
    <mergeCell ref="C32:F32"/>
    <mergeCell ref="M91:P91"/>
    <mergeCell ref="M92:P92"/>
    <mergeCell ref="M93:P93"/>
    <mergeCell ref="M94:P94"/>
    <mergeCell ref="M95:P95"/>
    <mergeCell ref="M101:P101"/>
    <mergeCell ref="M102:P102"/>
    <mergeCell ref="M96:P96"/>
    <mergeCell ref="M97:P97"/>
    <mergeCell ref="M98:P98"/>
    <mergeCell ref="M99:P99"/>
    <mergeCell ref="M100:P100"/>
  </mergeCells>
  <phoneticPr fontId="2"/>
  <conditionalFormatting sqref="C7:F7 F45 F49 F23 F38 F33 C53:E54 C56:E57 C76:E78 C10:E10 C13:E13 C45:E49 C51:E51 C50">
    <cfRule type="expression" dxfId="9" priority="15">
      <formula>$K$2=2</formula>
    </cfRule>
  </conditionalFormatting>
  <conditionalFormatting sqref="C33:E42">
    <cfRule type="expression" dxfId="8" priority="12">
      <formula>$K$2=2</formula>
    </cfRule>
  </conditionalFormatting>
  <conditionalFormatting sqref="C14:E31">
    <cfRule type="expression" dxfId="7" priority="10">
      <formula>$K$2=2</formula>
    </cfRule>
  </conditionalFormatting>
  <conditionalFormatting sqref="F61:F73">
    <cfRule type="expression" dxfId="6" priority="9">
      <formula>$F$57=$S$52</formula>
    </cfRule>
  </conditionalFormatting>
  <conditionalFormatting sqref="C32">
    <cfRule type="expression" dxfId="5" priority="6">
      <formula>$K$2=2</formula>
    </cfRule>
  </conditionalFormatting>
  <conditionalFormatting sqref="D61:E73">
    <cfRule type="expression" dxfId="4" priority="4">
      <formula>$F$57&lt;&gt;$S$52</formula>
    </cfRule>
    <cfRule type="expression" dxfId="3" priority="5">
      <formula>$K$2=2</formula>
    </cfRule>
  </conditionalFormatting>
  <conditionalFormatting sqref="C76:F78">
    <cfRule type="expression" dxfId="2" priority="3">
      <formula>$F$56=$R$57</formula>
    </cfRule>
  </conditionalFormatting>
  <conditionalFormatting sqref="F10">
    <cfRule type="expression" dxfId="1" priority="2">
      <formula>$K$2=2</formula>
    </cfRule>
  </conditionalFormatting>
  <conditionalFormatting sqref="D50:F50">
    <cfRule type="expression" dxfId="0" priority="1">
      <formula>$K$2=2</formula>
    </cfRule>
  </conditionalFormatting>
  <dataValidations xWindow="469" yWindow="408" count="33">
    <dataValidation type="custom" allowBlank="1" showInputMessage="1" showErrorMessage="1" error="半角で入力してください" prompt="半角で入力してください" sqref="F21 F73">
      <formula1>LEN(F21)=LENB(F21)</formula1>
    </dataValidation>
    <dataValidation type="custom" allowBlank="1" showInputMessage="1" showErrorMessage="1" error="全角カナで入力してください" prompt="全角カナで入力してください" sqref="F27">
      <formula1>LEN(F27)*2=LENB(F27)</formula1>
    </dataValidation>
    <dataValidation type="custom" allowBlank="1" showInputMessage="1" showErrorMessage="1" error="半角数字で入力してください" prompt="半角数字で入力してください_x000a_例：○○-○○○○-○○○○" sqref="F72">
      <formula1>LEN(F72)=LENB(F72)</formula1>
    </dataValidation>
    <dataValidation type="custom" allowBlank="1" showInputMessage="1" showErrorMessage="1" error="半角英字で入力してください" prompt="半角英字で入力してください" sqref="F28">
      <formula1>LEN(F28)=LENB(F28)</formula1>
    </dataValidation>
    <dataValidation type="custom" allowBlank="1" showInputMessage="1" showErrorMessage="1" error="半角数字で入力し下さい" prompt="半角数字で入力してください_x000a_例：○○○-○○○○" sqref="F69">
      <formula1>LEN(F69)=LENB(F69)</formula1>
    </dataValidation>
    <dataValidation type="custom" allowBlank="1" showInputMessage="1" showErrorMessage="1" prompt="全角カタカナで入力してください" sqref="F16:F17">
      <formula1>LEN(F16)*2=LENB(F16)</formula1>
    </dataValidation>
    <dataValidation type="custom" allowBlank="1" showInputMessage="1" showErrorMessage="1" prompt="半角英字で入力してください_x000a_" sqref="F18:F19">
      <formula1>LEN(F18)=LENB(F18)</formula1>
    </dataValidation>
    <dataValidation allowBlank="1" showInputMessage="1" prompt="このセルは自動入力です。" sqref="C7"/>
    <dataValidation type="custom" allowBlank="1" showInputMessage="1" showErrorMessage="1" error="半角英字で入力してください" prompt="既にSA資格をお持ちの方は、認証番号を半角英数字で入力してください_x000a_例：S2012-12-12345" sqref="F23">
      <formula1>LEN(F23)=LENB(F23)</formula1>
    </dataValidation>
    <dataValidation type="list" showInputMessage="1" showErrorMessage="1" promptTitle="領収書の送付先を選択" prompt="領収書発行希望の場合は、領収書の送付先を選択してください" sqref="F77">
      <formula1>$R$51:$R$52</formula1>
    </dataValidation>
    <dataValidation type="list" showErrorMessage="1" sqref="F58">
      <formula1>$U$55:$U$57</formula1>
    </dataValidation>
    <dataValidation allowBlank="1" showInputMessage="1" showErrorMessage="1" error="半角で入力してください" promptTitle="領収書の宛名を記入" prompt="領収書発行希望の場合は、領収書に記載する宛名を記入してください" sqref="F78"/>
    <dataValidation type="list" allowBlank="1" showInputMessage="1" showErrorMessage="1" sqref="E85">
      <formula1>"1,2"</formula1>
    </dataValidation>
    <dataValidation type="list" showInputMessage="1" showErrorMessage="1" prompt="請求書を発行要の場合は、請求書の送付先を選択してください" sqref="F57">
      <formula1>$S$51:$S$52</formula1>
    </dataValidation>
    <dataValidation type="list" showInputMessage="1" showErrorMessage="1" promptTitle="試験結果通知書 送付先の選択" prompt="試験結果通知書の送付先を選択してください" sqref="F54">
      <formula1>$R$51:$R$52</formula1>
    </dataValidation>
    <dataValidation type="list" showInputMessage="1" showErrorMessage="1" promptTitle="領収書発行要否の選択" prompt="領収書発行要否を選択してください_x000a_請求書発行を希望された場合は、領収書は発行いたしません" sqref="F76">
      <formula1>$R$56:$R$57</formula1>
    </dataValidation>
    <dataValidation allowBlank="1" showInputMessage="1" promptTitle="法人格の位置を選択" prompt="法人格の位置（前/後）を選択してください" sqref="F64"/>
    <dataValidation type="list" allowBlank="1" showInputMessage="1" showErrorMessage="1" promptTitle="受験区分を選択" prompt="リストから受験区分を選択してください" sqref="F46">
      <formula1>$R$26:$R$27</formula1>
    </dataValidation>
    <dataValidation type="list" allowBlank="1" showInputMessage="1" showErrorMessage="1" promptTitle="認証カードの要否を選択" prompt="リストから要/不要を選択してください" sqref="F48">
      <formula1>$R$31:$R$32</formula1>
    </dataValidation>
    <dataValidation type="list" allowBlank="1" showInputMessage="1" showErrorMessage="1" promptTitle="会場を選択" prompt="リストから会場を選択してください" sqref="F47">
      <formula1>$R$18:$R$19</formula1>
    </dataValidation>
    <dataValidation allowBlank="1" showInputMessage="1" showErrorMessage="1" errorTitle="半角入力" error="半角英数字で入力してください。" sqref="G48:H48 J48:K48 I18"/>
    <dataValidation type="list" allowBlank="1" showInputMessage="1" promptTitle="法人格を選択" prompt="該当する法人格をリストから選択してください_x000a_会社名を記入しない場合は、個人を選択してください" sqref="F24">
      <formula1>$R$39:$R$47</formula1>
    </dataValidation>
    <dataValidation type="list" allowBlank="1" showInputMessage="1" promptTitle="法人格をリストから選択" prompt="該当する法人格をリストから選択してください_x000a_会社名を記入しない場合は、個人を選択してください" sqref="F63">
      <formula1>$R$39:$R$47</formula1>
    </dataValidation>
    <dataValidation allowBlank="1" showInputMessage="1" promptTitle=" 法人格の位置を選択" prompt="法人格の位置（前/後）を選択してください" sqref="F25"/>
    <dataValidation allowBlank="1" showErrorMessage="1" sqref="F45"/>
    <dataValidation type="list" showInputMessage="1" showErrorMessage="1" promptTitle="受験票の送付先を選択" prompt="受験票の送付先を選択してください" sqref="F53">
      <formula1>$R$51:$R$52</formula1>
    </dataValidation>
    <dataValidation type="list" showInputMessage="1" showErrorMessage="1" promptTitle="請求書の発行要否を選択" prompt="請求書の発行要否を選択してください" sqref="F56">
      <formula1>$R$56:$R$57</formula1>
    </dataValidation>
    <dataValidation allowBlank="1" showInputMessage="1" showErrorMessage="1" prompt="半角数字で入力してください_x000a_例：○○○-○○○○" sqref="F34 F39"/>
    <dataValidation allowBlank="1" showInputMessage="1" showErrorMessage="1" prompt="半角数字で入力してください_x000a_例：○○-○○○○-○○○○" sqref="F37 F42"/>
    <dataValidation allowBlank="1" showInputMessage="1" showErrorMessage="1" promptTitle="申込書の送付日を記入" prompt="申込書の送付日を、西暦で記入してください_x000a_例：○○○○年○月○日" sqref="F13"/>
    <dataValidation allowBlank="1" showInputMessage="1" showErrorMessage="1" promptTitle="生年月日を入力" prompt="日付を西暦で入力してください_x000a_例：○○○○年○月○日" sqref="F20"/>
    <dataValidation type="custom" allowBlank="1" showInputMessage="1" showErrorMessage="1" error="半角英字で入力してください" prompt="既にSBA/SA資格をお持ちの方は、認証番号を半角英数字で入力してください_x000a_例：S2012-12-12345" sqref="F22">
      <formula1>LEN(F22)=LENB(F22)</formula1>
    </dataValidation>
    <dataValidation allowBlank="1" showInputMessage="1" showErrorMessage="1" prompt="申込日を入力すると自動で入力されます" sqref="F50"/>
  </dataValidations>
  <printOptions horizontalCentered="1"/>
  <pageMargins left="0.31496062992125984" right="0.19685039370078741" top="0.59055118110236227" bottom="0.19685039370078741" header="0.31496062992125984" footer="0.31496062992125984"/>
  <pageSetup paperSize="9" scale="96" fitToHeight="2" orientation="portrait" r:id="rId1"/>
  <rowBreaks count="1" manualBreakCount="1">
    <brk id="43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1" r:id="rId4" name="Option Button 13">
              <controlPr defaultSize="0" autoFill="0" autoLine="0" autoPict="0">
                <anchor moveWithCells="1">
                  <from>
                    <xdr:col>5</xdr:col>
                    <xdr:colOff>238125</xdr:colOff>
                    <xdr:row>24</xdr:row>
                    <xdr:rowOff>19050</xdr:rowOff>
                  </from>
                  <to>
                    <xdr:col>5</xdr:col>
                    <xdr:colOff>600075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5" name="Option Button 14">
              <controlPr defaultSize="0" autoFill="0" autoLine="0" autoPict="0">
                <anchor moveWithCells="1">
                  <from>
                    <xdr:col>5</xdr:col>
                    <xdr:colOff>790575</xdr:colOff>
                    <xdr:row>24</xdr:row>
                    <xdr:rowOff>9525</xdr:rowOff>
                  </from>
                  <to>
                    <xdr:col>5</xdr:col>
                    <xdr:colOff>1162050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6" name="Option Button 32">
              <controlPr defaultSize="0" autoFill="0" autoLine="0" autoPict="0">
                <anchor moveWithCells="1">
                  <from>
                    <xdr:col>5</xdr:col>
                    <xdr:colOff>200025</xdr:colOff>
                    <xdr:row>64</xdr:row>
                    <xdr:rowOff>19050</xdr:rowOff>
                  </from>
                  <to>
                    <xdr:col>5</xdr:col>
                    <xdr:colOff>552450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7" name="Option Button 33">
              <controlPr defaultSize="0" autoFill="0" autoLine="0" autoPict="0">
                <anchor moveWithCells="1">
                  <from>
                    <xdr:col>5</xdr:col>
                    <xdr:colOff>742950</xdr:colOff>
                    <xdr:row>64</xdr:row>
                    <xdr:rowOff>9525</xdr:rowOff>
                  </from>
                  <to>
                    <xdr:col>5</xdr:col>
                    <xdr:colOff>1104900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8" name="Group Box 97">
              <controlPr defaultSize="0" autoFill="0" autoPict="0">
                <anchor moveWithCells="1">
                  <from>
                    <xdr:col>5</xdr:col>
                    <xdr:colOff>123825</xdr:colOff>
                    <xdr:row>23</xdr:row>
                    <xdr:rowOff>209550</xdr:rowOff>
                  </from>
                  <to>
                    <xdr:col>5</xdr:col>
                    <xdr:colOff>1552575</xdr:colOff>
                    <xdr:row>26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9" name="Group Box 98">
              <controlPr defaultSize="0" autoFill="0" autoPict="0">
                <anchor moveWithCells="1">
                  <from>
                    <xdr:col>5</xdr:col>
                    <xdr:colOff>19050</xdr:colOff>
                    <xdr:row>63</xdr:row>
                    <xdr:rowOff>142875</xdr:rowOff>
                  </from>
                  <to>
                    <xdr:col>5</xdr:col>
                    <xdr:colOff>1352550</xdr:colOff>
                    <xdr:row>66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workbookViewId="0">
      <selection activeCell="C7" sqref="C7"/>
    </sheetView>
  </sheetViews>
  <sheetFormatPr defaultRowHeight="13.5" x14ac:dyDescent="0.15"/>
  <cols>
    <col min="1" max="1" width="3.5" bestFit="1" customWidth="1"/>
    <col min="2" max="2" width="33.375" customWidth="1"/>
    <col min="3" max="3" width="24.125" customWidth="1"/>
    <col min="5" max="5" width="6.875" customWidth="1"/>
  </cols>
  <sheetData>
    <row r="1" spans="1:7" x14ac:dyDescent="0.15">
      <c r="A1" s="3" t="s">
        <v>160</v>
      </c>
      <c r="B1" s="3" t="s">
        <v>161</v>
      </c>
      <c r="C1" s="3"/>
    </row>
    <row r="2" spans="1:7" x14ac:dyDescent="0.15">
      <c r="A2" s="79">
        <v>1</v>
      </c>
      <c r="B2" s="4" t="s">
        <v>45</v>
      </c>
      <c r="C2" s="5">
        <f ca="1">申込書!M13</f>
        <v>43714</v>
      </c>
    </row>
    <row r="3" spans="1:7" x14ac:dyDescent="0.15">
      <c r="A3" s="79">
        <v>2</v>
      </c>
      <c r="B3" s="4" t="s">
        <v>152</v>
      </c>
      <c r="C3" s="5" t="str">
        <f>申込書!M45</f>
        <v/>
      </c>
    </row>
    <row r="4" spans="1:7" x14ac:dyDescent="0.15">
      <c r="A4" s="79">
        <v>3</v>
      </c>
      <c r="B4" s="4" t="s">
        <v>21</v>
      </c>
      <c r="C4" s="1" t="str">
        <f>申込書!M46</f>
        <v/>
      </c>
      <c r="G4" s="6"/>
    </row>
    <row r="5" spans="1:7" x14ac:dyDescent="0.15">
      <c r="A5" s="80">
        <v>4</v>
      </c>
      <c r="B5" s="80" t="s">
        <v>46</v>
      </c>
      <c r="C5" s="85" t="str">
        <f>申込書!M22</f>
        <v/>
      </c>
      <c r="G5" s="6"/>
    </row>
    <row r="6" spans="1:7" x14ac:dyDescent="0.15">
      <c r="A6" s="79">
        <v>5</v>
      </c>
      <c r="B6" s="4" t="s">
        <v>47</v>
      </c>
      <c r="C6" s="5" t="str">
        <f>申込書!M20</f>
        <v/>
      </c>
    </row>
    <row r="7" spans="1:7" x14ac:dyDescent="0.15">
      <c r="A7" s="79">
        <v>6</v>
      </c>
      <c r="B7" s="4" t="s">
        <v>48</v>
      </c>
      <c r="C7" s="5" t="str">
        <f>TRIM(申込書!M14)</f>
        <v/>
      </c>
    </row>
    <row r="8" spans="1:7" x14ac:dyDescent="0.15">
      <c r="A8" s="79">
        <v>7</v>
      </c>
      <c r="B8" s="4" t="s">
        <v>49</v>
      </c>
      <c r="C8" s="5" t="str">
        <f>TRIM(申込書!M15)</f>
        <v/>
      </c>
    </row>
    <row r="9" spans="1:7" x14ac:dyDescent="0.15">
      <c r="A9" s="79">
        <v>8</v>
      </c>
      <c r="B9" s="4" t="s">
        <v>162</v>
      </c>
      <c r="C9" s="5" t="str">
        <f>TRIM(申込書!M16)</f>
        <v/>
      </c>
    </row>
    <row r="10" spans="1:7" x14ac:dyDescent="0.15">
      <c r="A10" s="79">
        <v>9</v>
      </c>
      <c r="B10" s="4" t="s">
        <v>163</v>
      </c>
      <c r="C10" s="5" t="str">
        <f>TRIM(申込書!M17)</f>
        <v/>
      </c>
    </row>
    <row r="11" spans="1:7" x14ac:dyDescent="0.15">
      <c r="A11" s="79">
        <v>10</v>
      </c>
      <c r="B11" s="4" t="s">
        <v>50</v>
      </c>
      <c r="C11" s="5" t="str">
        <f>TRIM(PROPER(申込書!M18))</f>
        <v/>
      </c>
    </row>
    <row r="12" spans="1:7" x14ac:dyDescent="0.15">
      <c r="A12" s="79">
        <v>11</v>
      </c>
      <c r="B12" s="4" t="s">
        <v>51</v>
      </c>
      <c r="C12" s="5" t="str">
        <f>TRIM(PROPER(申込書!M19))</f>
        <v/>
      </c>
    </row>
    <row r="13" spans="1:7" x14ac:dyDescent="0.15">
      <c r="A13" s="79">
        <v>12</v>
      </c>
      <c r="B13" s="4" t="s">
        <v>3</v>
      </c>
      <c r="C13" s="5" t="str">
        <f>申込書!M24</f>
        <v/>
      </c>
    </row>
    <row r="14" spans="1:7" x14ac:dyDescent="0.15">
      <c r="A14" s="79">
        <v>13</v>
      </c>
      <c r="B14" s="4" t="s">
        <v>52</v>
      </c>
      <c r="C14" s="5" t="str">
        <f>申込書!M25</f>
        <v/>
      </c>
    </row>
    <row r="15" spans="1:7" x14ac:dyDescent="0.15">
      <c r="A15" s="79">
        <v>14</v>
      </c>
      <c r="B15" s="4" t="s">
        <v>53</v>
      </c>
      <c r="C15" s="5" t="str">
        <f>申込書!M26</f>
        <v/>
      </c>
    </row>
    <row r="16" spans="1:7" x14ac:dyDescent="0.15">
      <c r="A16" s="79">
        <v>15</v>
      </c>
      <c r="B16" s="4" t="s">
        <v>164</v>
      </c>
      <c r="C16" s="5" t="str">
        <f>申込書!M27</f>
        <v/>
      </c>
    </row>
    <row r="17" spans="1:3" x14ac:dyDescent="0.15">
      <c r="A17" s="79">
        <v>16</v>
      </c>
      <c r="B17" s="4" t="s">
        <v>54</v>
      </c>
      <c r="C17" s="5" t="str">
        <f>申込書!M28</f>
        <v/>
      </c>
    </row>
    <row r="18" spans="1:3" x14ac:dyDescent="0.15">
      <c r="A18" s="79">
        <v>17</v>
      </c>
      <c r="B18" s="4" t="s">
        <v>55</v>
      </c>
      <c r="C18" s="5" t="str">
        <f>申込書!M29</f>
        <v/>
      </c>
    </row>
    <row r="19" spans="1:3" x14ac:dyDescent="0.15">
      <c r="A19" s="79">
        <v>18</v>
      </c>
      <c r="B19" s="4" t="s">
        <v>56</v>
      </c>
      <c r="C19" s="5" t="str">
        <f>申込書!M30</f>
        <v/>
      </c>
    </row>
    <row r="20" spans="1:3" x14ac:dyDescent="0.15">
      <c r="A20" s="79">
        <v>19</v>
      </c>
      <c r="B20" s="4" t="s">
        <v>57</v>
      </c>
      <c r="C20" s="5" t="str">
        <f>申込書!M31</f>
        <v/>
      </c>
    </row>
    <row r="21" spans="1:3" x14ac:dyDescent="0.15">
      <c r="A21" s="81">
        <v>20</v>
      </c>
      <c r="B21" s="81" t="s">
        <v>165</v>
      </c>
      <c r="C21" s="1" t="str">
        <f>申込書!M34</f>
        <v/>
      </c>
    </row>
    <row r="22" spans="1:3" x14ac:dyDescent="0.15">
      <c r="A22" s="81">
        <v>21</v>
      </c>
      <c r="B22" s="81" t="s">
        <v>166</v>
      </c>
      <c r="C22" s="1" t="str">
        <f>申込書!M35</f>
        <v/>
      </c>
    </row>
    <row r="23" spans="1:3" x14ac:dyDescent="0.15">
      <c r="A23" s="81">
        <v>22</v>
      </c>
      <c r="B23" s="81" t="s">
        <v>167</v>
      </c>
      <c r="C23" s="1" t="str">
        <f>申込書!M36</f>
        <v/>
      </c>
    </row>
    <row r="24" spans="1:3" x14ac:dyDescent="0.15">
      <c r="A24" s="81">
        <v>23</v>
      </c>
      <c r="B24" s="81" t="s">
        <v>168</v>
      </c>
      <c r="C24" s="1" t="str">
        <f>申込書!M37</f>
        <v/>
      </c>
    </row>
    <row r="25" spans="1:3" x14ac:dyDescent="0.15">
      <c r="A25" s="81">
        <v>24</v>
      </c>
      <c r="B25" s="82" t="s">
        <v>131</v>
      </c>
      <c r="C25" s="1" t="str">
        <f>申込書!M39</f>
        <v/>
      </c>
    </row>
    <row r="26" spans="1:3" x14ac:dyDescent="0.15">
      <c r="A26" s="81">
        <v>25</v>
      </c>
      <c r="B26" s="82" t="s">
        <v>132</v>
      </c>
      <c r="C26" s="1" t="str">
        <f>申込書!M40</f>
        <v/>
      </c>
    </row>
    <row r="27" spans="1:3" x14ac:dyDescent="0.15">
      <c r="A27" s="81">
        <v>26</v>
      </c>
      <c r="B27" s="82" t="s">
        <v>133</v>
      </c>
      <c r="C27" s="1" t="str">
        <f>申込書!M41</f>
        <v/>
      </c>
    </row>
    <row r="28" spans="1:3" x14ac:dyDescent="0.15">
      <c r="A28" s="81">
        <v>27</v>
      </c>
      <c r="B28" s="82" t="s">
        <v>169</v>
      </c>
      <c r="C28" s="1" t="str">
        <f>申込書!M42</f>
        <v/>
      </c>
    </row>
    <row r="29" spans="1:3" x14ac:dyDescent="0.15">
      <c r="A29" s="79">
        <v>28</v>
      </c>
      <c r="B29" s="4" t="s">
        <v>39</v>
      </c>
      <c r="C29" s="1" t="str">
        <f>申込書!M21</f>
        <v/>
      </c>
    </row>
    <row r="30" spans="1:3" x14ac:dyDescent="0.15">
      <c r="A30" s="79">
        <v>29</v>
      </c>
      <c r="B30" s="80" t="s">
        <v>170</v>
      </c>
      <c r="C30" s="86"/>
    </row>
    <row r="31" spans="1:3" x14ac:dyDescent="0.15">
      <c r="A31" s="79">
        <v>30</v>
      </c>
      <c r="B31" s="4" t="s">
        <v>20</v>
      </c>
      <c r="C31" s="2" t="str">
        <f>申込書!M47</f>
        <v/>
      </c>
    </row>
    <row r="32" spans="1:3" x14ac:dyDescent="0.15">
      <c r="A32" s="79">
        <v>31</v>
      </c>
      <c r="B32" s="4" t="s">
        <v>171</v>
      </c>
      <c r="C32" s="2" t="str">
        <f>申込書!M48</f>
        <v>不要</v>
      </c>
    </row>
    <row r="33" spans="1:3" x14ac:dyDescent="0.15">
      <c r="A33" s="79">
        <v>32</v>
      </c>
      <c r="B33" s="80" t="s">
        <v>172</v>
      </c>
      <c r="C33" s="90"/>
    </row>
    <row r="34" spans="1:3" x14ac:dyDescent="0.15">
      <c r="A34" s="79">
        <v>33</v>
      </c>
      <c r="B34" s="4" t="s">
        <v>2</v>
      </c>
      <c r="C34" s="7" t="str">
        <f>申込書!M49</f>
        <v/>
      </c>
    </row>
    <row r="35" spans="1:3" x14ac:dyDescent="0.15">
      <c r="A35" s="79">
        <v>34</v>
      </c>
      <c r="B35" s="4" t="s">
        <v>173</v>
      </c>
      <c r="C35" s="2">
        <f ca="1">申込書!M50</f>
        <v>43721</v>
      </c>
    </row>
    <row r="36" spans="1:3" x14ac:dyDescent="0.15">
      <c r="A36" s="79">
        <v>35</v>
      </c>
      <c r="B36" s="4" t="s">
        <v>58</v>
      </c>
      <c r="C36" s="2" t="str">
        <f>申込書!M51</f>
        <v/>
      </c>
    </row>
    <row r="37" spans="1:3" x14ac:dyDescent="0.15">
      <c r="A37" s="79">
        <v>36</v>
      </c>
      <c r="B37" s="4" t="s">
        <v>40</v>
      </c>
      <c r="C37" s="2" t="str">
        <f>申込書!M81</f>
        <v>予約番号：</v>
      </c>
    </row>
    <row r="38" spans="1:3" x14ac:dyDescent="0.15">
      <c r="A38" s="79">
        <v>37</v>
      </c>
      <c r="B38" s="4" t="s">
        <v>59</v>
      </c>
      <c r="C38" s="7" t="str">
        <f>申込書!M61</f>
        <v/>
      </c>
    </row>
    <row r="39" spans="1:3" x14ac:dyDescent="0.15">
      <c r="A39" s="79">
        <v>38</v>
      </c>
      <c r="B39" s="4" t="s">
        <v>60</v>
      </c>
      <c r="C39" s="7" t="str">
        <f>申込書!M62</f>
        <v/>
      </c>
    </row>
    <row r="40" spans="1:3" x14ac:dyDescent="0.15">
      <c r="A40" s="79">
        <v>39</v>
      </c>
      <c r="B40" s="4" t="s">
        <v>174</v>
      </c>
      <c r="C40" s="7" t="str">
        <f>申込書!M63</f>
        <v/>
      </c>
    </row>
    <row r="41" spans="1:3" x14ac:dyDescent="0.15">
      <c r="A41" s="79">
        <v>40</v>
      </c>
      <c r="B41" s="4" t="s">
        <v>61</v>
      </c>
      <c r="C41" s="7" t="str">
        <f>申込書!M64</f>
        <v/>
      </c>
    </row>
    <row r="42" spans="1:3" x14ac:dyDescent="0.15">
      <c r="A42" s="79">
        <v>41</v>
      </c>
      <c r="B42" s="4" t="s">
        <v>62</v>
      </c>
      <c r="C42" s="7" t="str">
        <f>申込書!M65</f>
        <v/>
      </c>
    </row>
    <row r="43" spans="1:3" x14ac:dyDescent="0.15">
      <c r="A43" s="79">
        <v>42</v>
      </c>
      <c r="B43" s="4" t="s">
        <v>63</v>
      </c>
      <c r="C43" s="7" t="str">
        <f>申込書!M66</f>
        <v/>
      </c>
    </row>
    <row r="44" spans="1:3" x14ac:dyDescent="0.15">
      <c r="A44" s="79">
        <v>43</v>
      </c>
      <c r="B44" s="4" t="s">
        <v>64</v>
      </c>
      <c r="C44" s="7" t="str">
        <f>申込書!M67</f>
        <v/>
      </c>
    </row>
    <row r="45" spans="1:3" x14ac:dyDescent="0.15">
      <c r="A45" s="79">
        <v>44</v>
      </c>
      <c r="B45" s="4" t="s">
        <v>65</v>
      </c>
      <c r="C45" s="7" t="str">
        <f>申込書!M68</f>
        <v/>
      </c>
    </row>
    <row r="46" spans="1:3" x14ac:dyDescent="0.15">
      <c r="A46" s="79">
        <v>45</v>
      </c>
      <c r="B46" s="4" t="s">
        <v>66</v>
      </c>
      <c r="C46" s="7" t="str">
        <f>申込書!M69</f>
        <v/>
      </c>
    </row>
    <row r="47" spans="1:3" x14ac:dyDescent="0.15">
      <c r="A47" s="79">
        <v>46</v>
      </c>
      <c r="B47" s="4" t="s">
        <v>67</v>
      </c>
      <c r="C47" s="7" t="str">
        <f>申込書!M70</f>
        <v/>
      </c>
    </row>
    <row r="48" spans="1:3" x14ac:dyDescent="0.15">
      <c r="A48" s="79">
        <v>47</v>
      </c>
      <c r="B48" s="4" t="s">
        <v>68</v>
      </c>
      <c r="C48" s="7" t="str">
        <f>申込書!M71</f>
        <v/>
      </c>
    </row>
    <row r="49" spans="1:3" x14ac:dyDescent="0.15">
      <c r="A49" s="79">
        <v>48</v>
      </c>
      <c r="B49" s="4" t="s">
        <v>69</v>
      </c>
      <c r="C49" s="7" t="str">
        <f>申込書!M72</f>
        <v/>
      </c>
    </row>
    <row r="50" spans="1:3" x14ac:dyDescent="0.15">
      <c r="A50" s="79">
        <v>49</v>
      </c>
      <c r="B50" s="4" t="s">
        <v>70</v>
      </c>
      <c r="C50" s="7" t="str">
        <f>申込書!M73</f>
        <v/>
      </c>
    </row>
    <row r="51" spans="1:3" x14ac:dyDescent="0.15">
      <c r="A51" s="79">
        <v>50</v>
      </c>
      <c r="B51" s="252" t="s">
        <v>175</v>
      </c>
      <c r="C51" s="87"/>
    </row>
    <row r="52" spans="1:3" x14ac:dyDescent="0.15">
      <c r="A52" s="79">
        <v>51</v>
      </c>
      <c r="B52" s="8" t="s">
        <v>211</v>
      </c>
      <c r="C52" s="85" t="str">
        <f>申込書!M32</f>
        <v/>
      </c>
    </row>
    <row r="53" spans="1:3" x14ac:dyDescent="0.15">
      <c r="A53" s="83">
        <v>52</v>
      </c>
      <c r="B53" s="83" t="s">
        <v>176</v>
      </c>
      <c r="C53" s="88" t="str">
        <f>申込書!M56</f>
        <v>不要</v>
      </c>
    </row>
    <row r="54" spans="1:3" x14ac:dyDescent="0.15">
      <c r="A54" s="83">
        <v>53</v>
      </c>
      <c r="B54" s="83" t="s">
        <v>177</v>
      </c>
      <c r="C54" s="88" t="str">
        <f>申込書!M76</f>
        <v>不要</v>
      </c>
    </row>
    <row r="55" spans="1:3" x14ac:dyDescent="0.15">
      <c r="A55" s="80">
        <v>54</v>
      </c>
      <c r="B55" s="80" t="s">
        <v>139</v>
      </c>
      <c r="C55" s="89" t="str">
        <f>申込書!M58</f>
        <v>会社</v>
      </c>
    </row>
    <row r="56" spans="1:3" x14ac:dyDescent="0.15">
      <c r="A56" s="83">
        <v>55</v>
      </c>
      <c r="B56" s="84" t="s">
        <v>178</v>
      </c>
      <c r="C56" s="88" t="str">
        <f>申込書!M77</f>
        <v/>
      </c>
    </row>
    <row r="57" spans="1:3" x14ac:dyDescent="0.15">
      <c r="A57" s="83">
        <v>56</v>
      </c>
      <c r="B57" s="84" t="s">
        <v>179</v>
      </c>
      <c r="C57" s="88" t="str">
        <f>申込書!M78</f>
        <v/>
      </c>
    </row>
    <row r="58" spans="1:3" x14ac:dyDescent="0.15">
      <c r="A58" s="83">
        <v>57</v>
      </c>
      <c r="B58" s="84" t="s">
        <v>180</v>
      </c>
      <c r="C58" s="88" t="str">
        <f>申込書!M53</f>
        <v>会社住所</v>
      </c>
    </row>
    <row r="59" spans="1:3" x14ac:dyDescent="0.15">
      <c r="A59" s="83">
        <v>58</v>
      </c>
      <c r="B59" s="84" t="s">
        <v>181</v>
      </c>
      <c r="C59" s="88" t="str">
        <f>申込書!M54</f>
        <v>会社住所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DB取込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Hideki Kojima</dc:creator>
  <cp:lastModifiedBy>JC0028</cp:lastModifiedBy>
  <cp:lastPrinted>2019-09-06T01:37:45Z</cp:lastPrinted>
  <dcterms:created xsi:type="dcterms:W3CDTF">2009-05-24T23:19:01Z</dcterms:created>
  <dcterms:modified xsi:type="dcterms:W3CDTF">2019-09-06T02:33:09Z</dcterms:modified>
</cp:coreProperties>
</file>